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uss" sheetId="1" r:id="rId1"/>
    <sheet name="eng" sheetId="2" r:id="rId2"/>
    <sheet name="bg" sheetId="3" r:id="rId3"/>
    <sheet name="resales" sheetId="4" r:id="rId4"/>
  </sheets>
  <definedNames/>
  <calcPr fullCalcOnLoad="1"/>
</workbook>
</file>

<file path=xl/sharedStrings.xml><?xml version="1.0" encoding="utf-8"?>
<sst xmlns="http://schemas.openxmlformats.org/spreadsheetml/2006/main" count="676" uniqueCount="137">
  <si>
    <t>Апарт.</t>
  </si>
  <si>
    <t>Посока</t>
  </si>
  <si>
    <t>Спальни</t>
  </si>
  <si>
    <t>Жил-ая част  и общие части</t>
  </si>
  <si>
    <t>Терасса кв/м</t>
  </si>
  <si>
    <t>Общая         ква-ра</t>
  </si>
  <si>
    <t>€/кв.м общая кв-ра</t>
  </si>
  <si>
    <t>кв.м</t>
  </si>
  <si>
    <t>восток, север, запад</t>
  </si>
  <si>
    <t>1-спальня</t>
  </si>
  <si>
    <t>восток,запад</t>
  </si>
  <si>
    <t>2-спальни</t>
  </si>
  <si>
    <t>восток,север</t>
  </si>
  <si>
    <t>запад</t>
  </si>
  <si>
    <t>студио</t>
  </si>
  <si>
    <t>север,юг</t>
  </si>
  <si>
    <t>север</t>
  </si>
  <si>
    <t>север,запад</t>
  </si>
  <si>
    <t>запад,юг</t>
  </si>
  <si>
    <t>восток,запад,юг</t>
  </si>
  <si>
    <t>восток,юг</t>
  </si>
  <si>
    <t>восток,север,юг</t>
  </si>
  <si>
    <t>восток</t>
  </si>
  <si>
    <t>юг,запад</t>
  </si>
  <si>
    <t>на всех стран</t>
  </si>
  <si>
    <t>1-bedroom</t>
  </si>
  <si>
    <t>БЛОК 1</t>
  </si>
  <si>
    <t>БЛОК 2</t>
  </si>
  <si>
    <t>ЕТАЖ 1</t>
  </si>
  <si>
    <t>ЕТАЖ 2</t>
  </si>
  <si>
    <t>ЕТАЖ 3</t>
  </si>
  <si>
    <t>ЕТАЖ 4</t>
  </si>
  <si>
    <t>ЕТАЖ 5</t>
  </si>
  <si>
    <t>east</t>
  </si>
  <si>
    <t>north</t>
  </si>
  <si>
    <t>east,north</t>
  </si>
  <si>
    <t>east, north, west</t>
  </si>
  <si>
    <t>west</t>
  </si>
  <si>
    <t>north,west</t>
  </si>
  <si>
    <t>east,west</t>
  </si>
  <si>
    <t>north,south</t>
  </si>
  <si>
    <t>east,south</t>
  </si>
  <si>
    <t>west,south</t>
  </si>
  <si>
    <t>east,north,south</t>
  </si>
  <si>
    <t>south,west</t>
  </si>
  <si>
    <t>east,west,south</t>
  </si>
  <si>
    <t>2-bedroom</t>
  </si>
  <si>
    <t>Living + common area</t>
  </si>
  <si>
    <t>Direction</t>
  </si>
  <si>
    <t>€/sq.m.</t>
  </si>
  <si>
    <t>ЕТАЖ 6</t>
  </si>
  <si>
    <t>МАНСАРАДА 1</t>
  </si>
  <si>
    <t>СУТЕРЕН</t>
  </si>
  <si>
    <t>Ар.</t>
  </si>
  <si>
    <t>Bedroom</t>
  </si>
  <si>
    <t xml:space="preserve">Terrase </t>
  </si>
  <si>
    <t>TOTAL sq.m.</t>
  </si>
  <si>
    <t>floor 1</t>
  </si>
  <si>
    <t>floor 2</t>
  </si>
  <si>
    <t>floor 3</t>
  </si>
  <si>
    <t>floor 4</t>
  </si>
  <si>
    <t>floor 5</t>
  </si>
  <si>
    <t>floor 6</t>
  </si>
  <si>
    <t>1-bedroom*</t>
  </si>
  <si>
    <t>1-спальня*</t>
  </si>
  <si>
    <t>1-спальни*</t>
  </si>
  <si>
    <t>% СКИДКА</t>
  </si>
  <si>
    <t>studio</t>
  </si>
  <si>
    <t>ATTIC 1</t>
  </si>
  <si>
    <t>VIP apartment</t>
  </si>
  <si>
    <t>восток, север</t>
  </si>
  <si>
    <t>east, north</t>
  </si>
  <si>
    <t>СПЕЦИАЛЬНАЯ ЦЕНА 11.08.08</t>
  </si>
  <si>
    <t>Гледка</t>
  </si>
  <si>
    <t>бассейн</t>
  </si>
  <si>
    <t>лес + поле</t>
  </si>
  <si>
    <t>море+Китен</t>
  </si>
  <si>
    <t>море+бассейн+Приморско</t>
  </si>
  <si>
    <t>етаж 1</t>
  </si>
  <si>
    <t>етаж 2</t>
  </si>
  <si>
    <t>етаж 3</t>
  </si>
  <si>
    <t>етаж 4</t>
  </si>
  <si>
    <t>етаж 5</t>
  </si>
  <si>
    <t>ЦЕНА</t>
  </si>
  <si>
    <t>pool</t>
  </si>
  <si>
    <t>forest + field</t>
  </si>
  <si>
    <t>sea+pool+Primorsko</t>
  </si>
  <si>
    <t>sea+Kiten</t>
  </si>
  <si>
    <t>Ap.</t>
  </si>
  <si>
    <t>View</t>
  </si>
  <si>
    <t>PRICE</t>
  </si>
  <si>
    <t>СПЕЦИАЛЬНАЯ ЦЕНА summer 08</t>
  </si>
  <si>
    <t>% summer discount</t>
  </si>
  <si>
    <t>SPECIAL PRICE summer 08</t>
  </si>
  <si>
    <t>% summer DISCOUNT</t>
  </si>
  <si>
    <t>изток, север, запад</t>
  </si>
  <si>
    <t>изток</t>
  </si>
  <si>
    <t>изток,север</t>
  </si>
  <si>
    <t>изток,юг</t>
  </si>
  <si>
    <t>изток, север</t>
  </si>
  <si>
    <t>изток,запад</t>
  </si>
  <si>
    <t>изток,север,юг</t>
  </si>
  <si>
    <t>изток,запад,юг</t>
  </si>
  <si>
    <t>Жилищна и общи части</t>
  </si>
  <si>
    <t xml:space="preserve">Тераса </t>
  </si>
  <si>
    <t>Обща кв/ра</t>
  </si>
  <si>
    <t>СПЕЦ. ЦЕНА лято 2008</t>
  </si>
  <si>
    <t>€/кв.м обща кв-ра</t>
  </si>
  <si>
    <t>% discount</t>
  </si>
  <si>
    <t>%  discount</t>
  </si>
  <si>
    <t>море+Приморско</t>
  </si>
  <si>
    <t>sea+Primorsko</t>
  </si>
  <si>
    <t>Цена 2009</t>
  </si>
  <si>
    <t xml:space="preserve">от 5% до 25% СКИДКИ </t>
  </si>
  <si>
    <t xml:space="preserve">5% - 25% DISCOUNT </t>
  </si>
  <si>
    <t>Price 2009</t>
  </si>
  <si>
    <t>BLOCK 1</t>
  </si>
  <si>
    <t>BLOCK 2</t>
  </si>
  <si>
    <t>Basement</t>
  </si>
  <si>
    <t>АП.</t>
  </si>
  <si>
    <t>Брой спални</t>
  </si>
  <si>
    <t>€/кв.м</t>
  </si>
  <si>
    <t xml:space="preserve">€/кв.м </t>
  </si>
  <si>
    <t>от 5% до 25% НАМАЛЕНИЕ</t>
  </si>
  <si>
    <t>МАНСАРДА 1</t>
  </si>
  <si>
    <t>TOP PRICE!!!</t>
  </si>
  <si>
    <t xml:space="preserve">лес </t>
  </si>
  <si>
    <t>forest</t>
  </si>
  <si>
    <t>sea + Primorsko</t>
  </si>
  <si>
    <t>море + Приморско</t>
  </si>
  <si>
    <t>north, west</t>
  </si>
  <si>
    <t>1-спалня</t>
  </si>
  <si>
    <t>no commission included</t>
  </si>
  <si>
    <t xml:space="preserve">PRICE </t>
  </si>
  <si>
    <t xml:space="preserve"> PRICE </t>
  </si>
  <si>
    <t xml:space="preserve">ЦЕНА </t>
  </si>
  <si>
    <t>2-спальня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</si>
</sst>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[$€-1]"/>
    <numFmt numFmtId="181" formatCode="#,##0\ [$€-42D]"/>
    <numFmt numFmtId="182" formatCode="#&quot; &quot;##0.00\ [$€-42D]"/>
    <numFmt numFmtId="183" formatCode="#&quot; &quot;##0\ [$€-42D]"/>
    <numFmt numFmtId="184" formatCode="#&quot; &quot;##0\ [$€-1]"/>
  </numFmts>
  <fonts count="54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0"/>
    </font>
    <font>
      <b/>
      <sz val="9"/>
      <color indexed="61"/>
      <name val="Arial"/>
      <family val="2"/>
    </font>
    <font>
      <strike/>
      <sz val="10"/>
      <name val="Arial"/>
      <family val="0"/>
    </font>
    <font>
      <b/>
      <sz val="10"/>
      <color indexed="18"/>
      <name val="Arial"/>
      <family val="2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9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1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textRotation="45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81" fontId="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center" vertical="center"/>
    </xf>
    <xf numFmtId="181" fontId="0" fillId="34" borderId="11" xfId="0" applyNumberFormat="1" applyFont="1" applyFill="1" applyBorder="1" applyAlignment="1">
      <alignment/>
    </xf>
    <xf numFmtId="181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181" fontId="0" fillId="34" borderId="20" xfId="0" applyNumberFormat="1" applyFont="1" applyFill="1" applyBorder="1" applyAlignment="1">
      <alignment/>
    </xf>
    <xf numFmtId="1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11" fillId="33" borderId="19" xfId="0" applyFont="1" applyFill="1" applyBorder="1" applyAlignment="1">
      <alignment horizontal="center"/>
    </xf>
    <xf numFmtId="10" fontId="0" fillId="34" borderId="21" xfId="0" applyNumberFormat="1" applyFont="1" applyFill="1" applyBorder="1" applyAlignment="1">
      <alignment/>
    </xf>
    <xf numFmtId="10" fontId="0" fillId="34" borderId="22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0" fontId="0" fillId="34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181" fontId="13" fillId="34" borderId="10" xfId="0" applyNumberFormat="1" applyFont="1" applyFill="1" applyBorder="1" applyAlignment="1">
      <alignment vertical="center"/>
    </xf>
    <xf numFmtId="181" fontId="13" fillId="34" borderId="24" xfId="0" applyNumberFormat="1" applyFont="1" applyFill="1" applyBorder="1" applyAlignment="1">
      <alignment vertical="center"/>
    </xf>
    <xf numFmtId="181" fontId="13" fillId="34" borderId="11" xfId="0" applyNumberFormat="1" applyFont="1" applyFill="1" applyBorder="1" applyAlignment="1">
      <alignment vertical="center"/>
    </xf>
    <xf numFmtId="181" fontId="13" fillId="34" borderId="26" xfId="0" applyNumberFormat="1" applyFont="1" applyFill="1" applyBorder="1" applyAlignment="1">
      <alignment vertical="center"/>
    </xf>
    <xf numFmtId="181" fontId="13" fillId="34" borderId="10" xfId="0" applyNumberFormat="1" applyFont="1" applyFill="1" applyBorder="1" applyAlignment="1">
      <alignment/>
    </xf>
    <xf numFmtId="181" fontId="13" fillId="34" borderId="24" xfId="0" applyNumberFormat="1" applyFont="1" applyFill="1" applyBorder="1" applyAlignment="1">
      <alignment/>
    </xf>
    <xf numFmtId="181" fontId="13" fillId="34" borderId="27" xfId="0" applyNumberFormat="1" applyFont="1" applyFill="1" applyBorder="1" applyAlignment="1">
      <alignment/>
    </xf>
    <xf numFmtId="181" fontId="13" fillId="34" borderId="28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10" fontId="0" fillId="0" borderId="21" xfId="0" applyNumberFormat="1" applyFont="1" applyFill="1" applyBorder="1" applyAlignment="1">
      <alignment/>
    </xf>
    <xf numFmtId="181" fontId="0" fillId="34" borderId="24" xfId="0" applyNumberFormat="1" applyFont="1" applyFill="1" applyBorder="1" applyAlignment="1">
      <alignment/>
    </xf>
    <xf numFmtId="181" fontId="0" fillId="34" borderId="19" xfId="0" applyNumberFormat="1" applyFont="1" applyFill="1" applyBorder="1" applyAlignment="1">
      <alignment/>
    </xf>
    <xf numFmtId="10" fontId="0" fillId="34" borderId="29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/>
    </xf>
    <xf numFmtId="181" fontId="0" fillId="34" borderId="30" xfId="0" applyNumberFormat="1" applyFont="1" applyFill="1" applyBorder="1" applyAlignment="1">
      <alignment/>
    </xf>
    <xf numFmtId="181" fontId="0" fillId="34" borderId="26" xfId="0" applyNumberFormat="1" applyFont="1" applyFill="1" applyBorder="1" applyAlignment="1">
      <alignment/>
    </xf>
    <xf numFmtId="0" fontId="0" fillId="34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center" vertical="center"/>
    </xf>
    <xf numFmtId="181" fontId="0" fillId="34" borderId="31" xfId="0" applyNumberFormat="1" applyFont="1" applyFill="1" applyBorder="1" applyAlignment="1">
      <alignment/>
    </xf>
    <xf numFmtId="0" fontId="0" fillId="34" borderId="2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0" fontId="0" fillId="34" borderId="19" xfId="0" applyFont="1" applyFill="1" applyBorder="1" applyAlignment="1">
      <alignment/>
    </xf>
    <xf numFmtId="1" fontId="0" fillId="34" borderId="11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1" fontId="0" fillId="34" borderId="19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181" fontId="13" fillId="34" borderId="19" xfId="0" applyNumberFormat="1" applyFont="1" applyFill="1" applyBorder="1" applyAlignment="1">
      <alignment vertical="center"/>
    </xf>
    <xf numFmtId="181" fontId="13" fillId="34" borderId="31" xfId="0" applyNumberFormat="1" applyFont="1" applyFill="1" applyBorder="1" applyAlignment="1">
      <alignment vertical="center"/>
    </xf>
    <xf numFmtId="10" fontId="0" fillId="34" borderId="32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2" fontId="0" fillId="33" borderId="19" xfId="0" applyNumberFormat="1" applyFill="1" applyBorder="1" applyAlignment="1">
      <alignment/>
    </xf>
    <xf numFmtId="0" fontId="0" fillId="33" borderId="19" xfId="0" applyFill="1" applyBorder="1" applyAlignment="1">
      <alignment/>
    </xf>
    <xf numFmtId="2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9" xfId="0" applyFont="1" applyBorder="1" applyAlignment="1">
      <alignment horizontal="center"/>
    </xf>
    <xf numFmtId="181" fontId="0" fillId="34" borderId="22" xfId="0" applyNumberFormat="1" applyFont="1" applyFill="1" applyBorder="1" applyAlignment="1">
      <alignment/>
    </xf>
    <xf numFmtId="10" fontId="0" fillId="35" borderId="22" xfId="0" applyNumberFormat="1" applyFont="1" applyFill="1" applyBorder="1" applyAlignment="1">
      <alignment/>
    </xf>
    <xf numFmtId="10" fontId="0" fillId="35" borderId="29" xfId="0" applyNumberFormat="1" applyFont="1" applyFill="1" applyBorder="1" applyAlignment="1">
      <alignment/>
    </xf>
    <xf numFmtId="184" fontId="0" fillId="36" borderId="10" xfId="0" applyNumberFormat="1" applyFont="1" applyFill="1" applyBorder="1" applyAlignment="1">
      <alignment/>
    </xf>
    <xf numFmtId="10" fontId="0" fillId="35" borderId="21" xfId="0" applyNumberFormat="1" applyFont="1" applyFill="1" applyBorder="1" applyAlignment="1">
      <alignment/>
    </xf>
    <xf numFmtId="10" fontId="0" fillId="35" borderId="32" xfId="0" applyNumberFormat="1" applyFont="1" applyFill="1" applyBorder="1" applyAlignment="1">
      <alignment/>
    </xf>
    <xf numFmtId="181" fontId="13" fillId="34" borderId="11" xfId="0" applyNumberFormat="1" applyFont="1" applyFill="1" applyBorder="1" applyAlignment="1">
      <alignment/>
    </xf>
    <xf numFmtId="181" fontId="13" fillId="34" borderId="26" xfId="0" applyNumberFormat="1" applyFont="1" applyFill="1" applyBorder="1" applyAlignment="1">
      <alignment/>
    </xf>
    <xf numFmtId="181" fontId="13" fillId="34" borderId="10" xfId="0" applyNumberFormat="1" applyFont="1" applyFill="1" applyBorder="1" applyAlignment="1">
      <alignment horizontal="right" vertical="center"/>
    </xf>
    <xf numFmtId="181" fontId="13" fillId="34" borderId="24" xfId="0" applyNumberFormat="1" applyFont="1" applyFill="1" applyBorder="1" applyAlignment="1">
      <alignment horizontal="right" vertical="center"/>
    </xf>
    <xf numFmtId="0" fontId="14" fillId="36" borderId="20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left" vertical="center"/>
    </xf>
    <xf numFmtId="0" fontId="0" fillId="36" borderId="20" xfId="0" applyFont="1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81" fontId="0" fillId="36" borderId="20" xfId="0" applyNumberFormat="1" applyFont="1" applyFill="1" applyBorder="1" applyAlignment="1">
      <alignment/>
    </xf>
    <xf numFmtId="181" fontId="0" fillId="36" borderId="32" xfId="0" applyNumberFormat="1" applyFont="1" applyFill="1" applyBorder="1" applyAlignment="1">
      <alignment/>
    </xf>
    <xf numFmtId="181" fontId="13" fillId="34" borderId="19" xfId="0" applyNumberFormat="1" applyFont="1" applyFill="1" applyBorder="1" applyAlignment="1">
      <alignment/>
    </xf>
    <xf numFmtId="181" fontId="13" fillId="34" borderId="20" xfId="0" applyNumberFormat="1" applyFont="1" applyFill="1" applyBorder="1" applyAlignment="1">
      <alignment/>
    </xf>
    <xf numFmtId="181" fontId="13" fillId="36" borderId="20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 textRotation="45"/>
    </xf>
    <xf numFmtId="0" fontId="0" fillId="34" borderId="3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10" fontId="0" fillId="34" borderId="3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" fontId="0" fillId="0" borderId="10" xfId="0" applyNumberFormat="1" applyFill="1" applyBorder="1" applyAlignment="1">
      <alignment/>
    </xf>
    <xf numFmtId="181" fontId="0" fillId="34" borderId="21" xfId="0" applyNumberFormat="1" applyFont="1" applyFill="1" applyBorder="1" applyAlignment="1">
      <alignment/>
    </xf>
    <xf numFmtId="181" fontId="0" fillId="34" borderId="29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textRotation="50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1" fontId="13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2" fontId="0" fillId="33" borderId="35" xfId="0" applyNumberFormat="1" applyFill="1" applyBorder="1" applyAlignment="1">
      <alignment/>
    </xf>
    <xf numFmtId="0" fontId="0" fillId="33" borderId="35" xfId="0" applyFill="1" applyBorder="1" applyAlignment="1">
      <alignment/>
    </xf>
    <xf numFmtId="181" fontId="0" fillId="34" borderId="35" xfId="0" applyNumberFormat="1" applyFont="1" applyFill="1" applyBorder="1" applyAlignment="1">
      <alignment/>
    </xf>
    <xf numFmtId="181" fontId="0" fillId="34" borderId="36" xfId="0" applyNumberFormat="1" applyFont="1" applyFill="1" applyBorder="1" applyAlignment="1">
      <alignment/>
    </xf>
    <xf numFmtId="184" fontId="0" fillId="37" borderId="19" xfId="0" applyNumberFormat="1" applyFont="1" applyFill="1" applyBorder="1" applyAlignment="1">
      <alignment/>
    </xf>
    <xf numFmtId="184" fontId="0" fillId="37" borderId="33" xfId="0" applyNumberFormat="1" applyFont="1" applyFill="1" applyBorder="1" applyAlignment="1">
      <alignment/>
    </xf>
    <xf numFmtId="184" fontId="0" fillId="37" borderId="10" xfId="0" applyNumberFormat="1" applyFont="1" applyFill="1" applyBorder="1" applyAlignment="1">
      <alignment/>
    </xf>
    <xf numFmtId="184" fontId="0" fillId="37" borderId="20" xfId="0" applyNumberFormat="1" applyFont="1" applyFill="1" applyBorder="1" applyAlignment="1">
      <alignment/>
    </xf>
    <xf numFmtId="184" fontId="0" fillId="37" borderId="11" xfId="0" applyNumberFormat="1" applyFont="1" applyFill="1" applyBorder="1" applyAlignment="1">
      <alignment/>
    </xf>
    <xf numFmtId="10" fontId="0" fillId="35" borderId="26" xfId="0" applyNumberFormat="1" applyFont="1" applyFill="1" applyBorder="1" applyAlignment="1">
      <alignment/>
    </xf>
    <xf numFmtId="10" fontId="0" fillId="35" borderId="31" xfId="0" applyNumberFormat="1" applyFont="1" applyFill="1" applyBorder="1" applyAlignment="1">
      <alignment/>
    </xf>
    <xf numFmtId="10" fontId="0" fillId="35" borderId="24" xfId="0" applyNumberFormat="1" applyFont="1" applyFill="1" applyBorder="1" applyAlignment="1">
      <alignment/>
    </xf>
    <xf numFmtId="10" fontId="0" fillId="36" borderId="24" xfId="0" applyNumberFormat="1" applyFont="1" applyFill="1" applyBorder="1" applyAlignment="1">
      <alignment/>
    </xf>
    <xf numFmtId="10" fontId="0" fillId="38" borderId="24" xfId="0" applyNumberFormat="1" applyFont="1" applyFill="1" applyBorder="1" applyAlignment="1">
      <alignment/>
    </xf>
    <xf numFmtId="10" fontId="0" fillId="38" borderId="31" xfId="0" applyNumberFormat="1" applyFont="1" applyFill="1" applyBorder="1" applyAlignment="1">
      <alignment/>
    </xf>
    <xf numFmtId="10" fontId="0" fillId="38" borderId="26" xfId="0" applyNumberFormat="1" applyFont="1" applyFill="1" applyBorder="1" applyAlignment="1">
      <alignment/>
    </xf>
    <xf numFmtId="10" fontId="0" fillId="37" borderId="10" xfId="0" applyNumberFormat="1" applyFont="1" applyFill="1" applyBorder="1" applyAlignment="1">
      <alignment/>
    </xf>
    <xf numFmtId="10" fontId="0" fillId="37" borderId="2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0" fillId="0" borderId="26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/>
    </xf>
    <xf numFmtId="10" fontId="0" fillId="0" borderId="22" xfId="0" applyNumberFormat="1" applyFont="1" applyFill="1" applyBorder="1" applyAlignment="1">
      <alignment/>
    </xf>
    <xf numFmtId="181" fontId="13" fillId="0" borderId="24" xfId="0" applyNumberFormat="1" applyFont="1" applyFill="1" applyBorder="1" applyAlignment="1">
      <alignment/>
    </xf>
    <xf numFmtId="181" fontId="13" fillId="0" borderId="26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10" fontId="0" fillId="0" borderId="26" xfId="0" applyNumberFormat="1" applyFont="1" applyFill="1" applyBorder="1" applyAlignment="1">
      <alignment/>
    </xf>
    <xf numFmtId="184" fontId="13" fillId="35" borderId="16" xfId="0" applyNumberFormat="1" applyFont="1" applyFill="1" applyBorder="1" applyAlignment="1">
      <alignment/>
    </xf>
    <xf numFmtId="184" fontId="13" fillId="35" borderId="20" xfId="0" applyNumberFormat="1" applyFont="1" applyFill="1" applyBorder="1" applyAlignment="1">
      <alignment/>
    </xf>
    <xf numFmtId="184" fontId="13" fillId="35" borderId="11" xfId="0" applyNumberFormat="1" applyFont="1" applyFill="1" applyBorder="1" applyAlignment="1">
      <alignment/>
    </xf>
    <xf numFmtId="184" fontId="13" fillId="35" borderId="10" xfId="0" applyNumberFormat="1" applyFont="1" applyFill="1" applyBorder="1" applyAlignment="1">
      <alignment/>
    </xf>
    <xf numFmtId="184" fontId="13" fillId="35" borderId="19" xfId="0" applyNumberFormat="1" applyFont="1" applyFill="1" applyBorder="1" applyAlignment="1">
      <alignment/>
    </xf>
    <xf numFmtId="184" fontId="13" fillId="36" borderId="10" xfId="0" applyNumberFormat="1" applyFont="1" applyFill="1" applyBorder="1" applyAlignment="1">
      <alignment/>
    </xf>
    <xf numFmtId="184" fontId="13" fillId="35" borderId="15" xfId="0" applyNumberFormat="1" applyFont="1" applyFill="1" applyBorder="1" applyAlignment="1">
      <alignment/>
    </xf>
    <xf numFmtId="184" fontId="13" fillId="35" borderId="11" xfId="0" applyNumberFormat="1" applyFont="1" applyFill="1" applyBorder="1" applyAlignment="1">
      <alignment horizontal="center" vertical="center"/>
    </xf>
    <xf numFmtId="184" fontId="13" fillId="35" borderId="20" xfId="0" applyNumberFormat="1" applyFont="1" applyFill="1" applyBorder="1" applyAlignment="1">
      <alignment horizontal="center" vertical="center"/>
    </xf>
    <xf numFmtId="184" fontId="13" fillId="35" borderId="10" xfId="0" applyNumberFormat="1" applyFont="1" applyFill="1" applyBorder="1" applyAlignment="1">
      <alignment horizontal="center" vertical="center"/>
    </xf>
    <xf numFmtId="184" fontId="13" fillId="35" borderId="19" xfId="0" applyNumberFormat="1" applyFont="1" applyFill="1" applyBorder="1" applyAlignment="1">
      <alignment horizontal="center" vertical="center"/>
    </xf>
    <xf numFmtId="184" fontId="13" fillId="36" borderId="10" xfId="0" applyNumberFormat="1" applyFont="1" applyFill="1" applyBorder="1" applyAlignment="1">
      <alignment horizontal="center" vertical="center"/>
    </xf>
    <xf numFmtId="10" fontId="0" fillId="36" borderId="10" xfId="0" applyNumberFormat="1" applyFont="1" applyFill="1" applyBorder="1" applyAlignment="1">
      <alignment/>
    </xf>
    <xf numFmtId="184" fontId="13" fillId="35" borderId="33" xfId="0" applyNumberFormat="1" applyFont="1" applyFill="1" applyBorder="1" applyAlignment="1">
      <alignment/>
    </xf>
    <xf numFmtId="184" fontId="13" fillId="35" borderId="33" xfId="0" applyNumberFormat="1" applyFont="1" applyFill="1" applyBorder="1" applyAlignment="1">
      <alignment horizontal="center" vertical="center"/>
    </xf>
    <xf numFmtId="10" fontId="0" fillId="37" borderId="33" xfId="0" applyNumberFormat="1" applyFont="1" applyFill="1" applyBorder="1" applyAlignment="1">
      <alignment/>
    </xf>
    <xf numFmtId="10" fontId="0" fillId="37" borderId="11" xfId="0" applyNumberFormat="1" applyFont="1" applyFill="1" applyBorder="1" applyAlignment="1">
      <alignment/>
    </xf>
    <xf numFmtId="184" fontId="0" fillId="37" borderId="22" xfId="0" applyNumberFormat="1" applyFont="1" applyFill="1" applyBorder="1" applyAlignment="1">
      <alignment horizontal="center" vertical="center"/>
    </xf>
    <xf numFmtId="10" fontId="0" fillId="37" borderId="19" xfId="0" applyNumberFormat="1" applyFont="1" applyFill="1" applyBorder="1" applyAlignment="1">
      <alignment/>
    </xf>
    <xf numFmtId="184" fontId="0" fillId="37" borderId="29" xfId="0" applyNumberFormat="1" applyFont="1" applyFill="1" applyBorder="1" applyAlignment="1">
      <alignment horizontal="center" vertical="center"/>
    </xf>
    <xf numFmtId="184" fontId="0" fillId="37" borderId="21" xfId="0" applyNumberFormat="1" applyFont="1" applyFill="1" applyBorder="1" applyAlignment="1">
      <alignment horizontal="center" vertical="center"/>
    </xf>
    <xf numFmtId="184" fontId="0" fillId="36" borderId="21" xfId="0" applyNumberFormat="1" applyFont="1" applyFill="1" applyBorder="1" applyAlignment="1">
      <alignment horizontal="center" vertical="center"/>
    </xf>
    <xf numFmtId="181" fontId="0" fillId="0" borderId="33" xfId="0" applyNumberFormat="1" applyFont="1" applyFill="1" applyBorder="1" applyAlignment="1">
      <alignment/>
    </xf>
    <xf numFmtId="181" fontId="0" fillId="0" borderId="37" xfId="0" applyNumberFormat="1" applyFont="1" applyFill="1" applyBorder="1" applyAlignment="1">
      <alignment/>
    </xf>
    <xf numFmtId="181" fontId="13" fillId="0" borderId="33" xfId="0" applyNumberFormat="1" applyFont="1" applyFill="1" applyBorder="1" applyAlignment="1">
      <alignment/>
    </xf>
    <xf numFmtId="10" fontId="0" fillId="0" borderId="38" xfId="0" applyNumberFormat="1" applyFont="1" applyFill="1" applyBorder="1" applyAlignment="1">
      <alignment/>
    </xf>
    <xf numFmtId="181" fontId="0" fillId="37" borderId="39" xfId="0" applyNumberFormat="1" applyFont="1" applyFill="1" applyBorder="1" applyAlignment="1">
      <alignment/>
    </xf>
    <xf numFmtId="181" fontId="0" fillId="37" borderId="32" xfId="0" applyNumberFormat="1" applyFont="1" applyFill="1" applyBorder="1" applyAlignment="1">
      <alignment/>
    </xf>
    <xf numFmtId="181" fontId="0" fillId="37" borderId="29" xfId="0" applyNumberFormat="1" applyFont="1" applyFill="1" applyBorder="1" applyAlignment="1">
      <alignment/>
    </xf>
    <xf numFmtId="10" fontId="0" fillId="34" borderId="10" xfId="0" applyNumberFormat="1" applyFont="1" applyFill="1" applyBorder="1" applyAlignment="1">
      <alignment/>
    </xf>
    <xf numFmtId="10" fontId="0" fillId="35" borderId="10" xfId="0" applyNumberFormat="1" applyFont="1" applyFill="1" applyBorder="1" applyAlignment="1">
      <alignment/>
    </xf>
    <xf numFmtId="10" fontId="0" fillId="34" borderId="11" xfId="0" applyNumberFormat="1" applyFont="1" applyFill="1" applyBorder="1" applyAlignment="1">
      <alignment/>
    </xf>
    <xf numFmtId="10" fontId="0" fillId="35" borderId="11" xfId="0" applyNumberFormat="1" applyFont="1" applyFill="1" applyBorder="1" applyAlignment="1">
      <alignment/>
    </xf>
    <xf numFmtId="181" fontId="0" fillId="37" borderId="22" xfId="0" applyNumberFormat="1" applyFont="1" applyFill="1" applyBorder="1" applyAlignment="1">
      <alignment/>
    </xf>
    <xf numFmtId="181" fontId="0" fillId="37" borderId="21" xfId="0" applyNumberFormat="1" applyFont="1" applyFill="1" applyBorder="1" applyAlignment="1">
      <alignment/>
    </xf>
    <xf numFmtId="10" fontId="0" fillId="34" borderId="19" xfId="0" applyNumberFormat="1" applyFont="1" applyFill="1" applyBorder="1" applyAlignment="1">
      <alignment/>
    </xf>
    <xf numFmtId="10" fontId="0" fillId="35" borderId="19" xfId="0" applyNumberFormat="1" applyFont="1" applyFill="1" applyBorder="1" applyAlignment="1">
      <alignment/>
    </xf>
    <xf numFmtId="0" fontId="2" fillId="0" borderId="40" xfId="0" applyFont="1" applyFill="1" applyBorder="1" applyAlignment="1">
      <alignment horizontal="left" vertical="center"/>
    </xf>
    <xf numFmtId="0" fontId="0" fillId="34" borderId="33" xfId="0" applyFont="1" applyFill="1" applyBorder="1" applyAlignment="1">
      <alignment horizontal="left" vertical="center"/>
    </xf>
    <xf numFmtId="181" fontId="0" fillId="37" borderId="41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81" fontId="13" fillId="35" borderId="27" xfId="0" applyNumberFormat="1" applyFont="1" applyFill="1" applyBorder="1" applyAlignment="1">
      <alignment/>
    </xf>
    <xf numFmtId="0" fontId="2" fillId="39" borderId="10" xfId="0" applyFont="1" applyFill="1" applyBorder="1" applyAlignment="1">
      <alignment horizontal="left"/>
    </xf>
    <xf numFmtId="0" fontId="0" fillId="39" borderId="10" xfId="0" applyFont="1" applyFill="1" applyBorder="1" applyAlignment="1">
      <alignment horizontal="center"/>
    </xf>
    <xf numFmtId="2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181" fontId="0" fillId="39" borderId="10" xfId="0" applyNumberFormat="1" applyFont="1" applyFill="1" applyBorder="1" applyAlignment="1">
      <alignment/>
    </xf>
    <xf numFmtId="181" fontId="0" fillId="39" borderId="21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2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42" xfId="0" applyFont="1" applyBorder="1" applyAlignment="1">
      <alignment horizontal="center"/>
    </xf>
    <xf numFmtId="2" fontId="0" fillId="33" borderId="42" xfId="0" applyNumberFormat="1" applyFill="1" applyBorder="1" applyAlignment="1">
      <alignment/>
    </xf>
    <xf numFmtId="0" fontId="0" fillId="33" borderId="42" xfId="0" applyFill="1" applyBorder="1" applyAlignment="1">
      <alignment/>
    </xf>
    <xf numFmtId="0" fontId="2" fillId="0" borderId="43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40" xfId="0" applyFont="1" applyFill="1" applyBorder="1" applyAlignment="1">
      <alignment horizontal="left"/>
    </xf>
    <xf numFmtId="0" fontId="0" fillId="34" borderId="33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left"/>
    </xf>
    <xf numFmtId="0" fontId="0" fillId="34" borderId="33" xfId="0" applyFont="1" applyFill="1" applyBorder="1" applyAlignment="1">
      <alignment/>
    </xf>
    <xf numFmtId="181" fontId="13" fillId="0" borderId="37" xfId="0" applyNumberFormat="1" applyFont="1" applyFill="1" applyBorder="1" applyAlignment="1">
      <alignment/>
    </xf>
    <xf numFmtId="10" fontId="0" fillId="0" borderId="37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left"/>
    </xf>
    <xf numFmtId="181" fontId="13" fillId="34" borderId="11" xfId="0" applyNumberFormat="1" applyFont="1" applyFill="1" applyBorder="1" applyAlignment="1">
      <alignment/>
    </xf>
    <xf numFmtId="184" fontId="13" fillId="35" borderId="16" xfId="0" applyNumberFormat="1" applyFont="1" applyFill="1" applyBorder="1" applyAlignment="1">
      <alignment/>
    </xf>
    <xf numFmtId="10" fontId="13" fillId="35" borderId="26" xfId="0" applyNumberFormat="1" applyFont="1" applyFill="1" applyBorder="1" applyAlignment="1">
      <alignment/>
    </xf>
    <xf numFmtId="10" fontId="13" fillId="37" borderId="11" xfId="0" applyNumberFormat="1" applyFont="1" applyFill="1" applyBorder="1" applyAlignment="1">
      <alignment/>
    </xf>
    <xf numFmtId="184" fontId="13" fillId="37" borderId="11" xfId="0" applyNumberFormat="1" applyFont="1" applyFill="1" applyBorder="1" applyAlignment="1">
      <alignment/>
    </xf>
    <xf numFmtId="184" fontId="13" fillId="37" borderId="22" xfId="0" applyNumberFormat="1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left"/>
    </xf>
    <xf numFmtId="181" fontId="13" fillId="34" borderId="19" xfId="0" applyNumberFormat="1" applyFont="1" applyFill="1" applyBorder="1" applyAlignment="1">
      <alignment/>
    </xf>
    <xf numFmtId="181" fontId="13" fillId="34" borderId="44" xfId="0" applyNumberFormat="1" applyFont="1" applyFill="1" applyBorder="1" applyAlignment="1">
      <alignment/>
    </xf>
    <xf numFmtId="184" fontId="13" fillId="35" borderId="19" xfId="0" applyNumberFormat="1" applyFont="1" applyFill="1" applyBorder="1" applyAlignment="1">
      <alignment/>
    </xf>
    <xf numFmtId="10" fontId="13" fillId="35" borderId="31" xfId="0" applyNumberFormat="1" applyFont="1" applyFill="1" applyBorder="1" applyAlignment="1">
      <alignment/>
    </xf>
    <xf numFmtId="10" fontId="13" fillId="37" borderId="19" xfId="0" applyNumberFormat="1" applyFont="1" applyFill="1" applyBorder="1" applyAlignment="1">
      <alignment/>
    </xf>
    <xf numFmtId="184" fontId="13" fillId="37" borderId="19" xfId="0" applyNumberFormat="1" applyFont="1" applyFill="1" applyBorder="1" applyAlignment="1">
      <alignment/>
    </xf>
    <xf numFmtId="184" fontId="13" fillId="37" borderId="29" xfId="0" applyNumberFormat="1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left"/>
    </xf>
    <xf numFmtId="10" fontId="13" fillId="34" borderId="28" xfId="0" applyNumberFormat="1" applyFont="1" applyFill="1" applyBorder="1" applyAlignment="1">
      <alignment/>
    </xf>
    <xf numFmtId="10" fontId="13" fillId="34" borderId="39" xfId="0" applyNumberFormat="1" applyFont="1" applyFill="1" applyBorder="1" applyAlignment="1">
      <alignment/>
    </xf>
    <xf numFmtId="10" fontId="13" fillId="37" borderId="27" xfId="0" applyNumberFormat="1" applyFont="1" applyFill="1" applyBorder="1" applyAlignment="1">
      <alignment/>
    </xf>
    <xf numFmtId="181" fontId="13" fillId="37" borderId="27" xfId="0" applyNumberFormat="1" applyFont="1" applyFill="1" applyBorder="1" applyAlignment="1">
      <alignment/>
    </xf>
    <xf numFmtId="181" fontId="13" fillId="37" borderId="39" xfId="0" applyNumberFormat="1" applyFont="1" applyFill="1" applyBorder="1" applyAlignment="1">
      <alignment/>
    </xf>
    <xf numFmtId="0" fontId="13" fillId="34" borderId="27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10" fontId="13" fillId="35" borderId="26" xfId="0" applyNumberFormat="1" applyFont="1" applyFill="1" applyBorder="1" applyAlignment="1">
      <alignment/>
    </xf>
    <xf numFmtId="10" fontId="13" fillId="37" borderId="11" xfId="0" applyNumberFormat="1" applyFont="1" applyFill="1" applyBorder="1" applyAlignment="1">
      <alignment/>
    </xf>
    <xf numFmtId="184" fontId="13" fillId="37" borderId="11" xfId="0" applyNumberFormat="1" applyFont="1" applyFill="1" applyBorder="1" applyAlignment="1">
      <alignment/>
    </xf>
    <xf numFmtId="0" fontId="13" fillId="34" borderId="19" xfId="0" applyFont="1" applyFill="1" applyBorder="1" applyAlignment="1">
      <alignment/>
    </xf>
    <xf numFmtId="181" fontId="13" fillId="34" borderId="44" xfId="0" applyNumberFormat="1" applyFont="1" applyFill="1" applyBorder="1" applyAlignment="1">
      <alignment/>
    </xf>
    <xf numFmtId="10" fontId="13" fillId="35" borderId="31" xfId="0" applyNumberFormat="1" applyFont="1" applyFill="1" applyBorder="1" applyAlignment="1">
      <alignment/>
    </xf>
    <xf numFmtId="10" fontId="13" fillId="37" borderId="19" xfId="0" applyNumberFormat="1" applyFont="1" applyFill="1" applyBorder="1" applyAlignment="1">
      <alignment/>
    </xf>
    <xf numFmtId="184" fontId="13" fillId="37" borderId="19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38" borderId="10" xfId="0" applyFont="1" applyFill="1" applyBorder="1" applyAlignment="1">
      <alignment horizontal="left"/>
    </xf>
    <xf numFmtId="0" fontId="0" fillId="38" borderId="10" xfId="0" applyFont="1" applyFill="1" applyBorder="1" applyAlignment="1">
      <alignment horizontal="center"/>
    </xf>
    <xf numFmtId="2" fontId="0" fillId="38" borderId="10" xfId="0" applyNumberFormat="1" applyFill="1" applyBorder="1" applyAlignment="1">
      <alignment/>
    </xf>
    <xf numFmtId="0" fontId="0" fillId="38" borderId="10" xfId="0" applyFill="1" applyBorder="1" applyAlignment="1">
      <alignment/>
    </xf>
    <xf numFmtId="181" fontId="0" fillId="38" borderId="10" xfId="0" applyNumberFormat="1" applyFont="1" applyFill="1" applyBorder="1" applyAlignment="1">
      <alignment/>
    </xf>
    <xf numFmtId="181" fontId="0" fillId="38" borderId="21" xfId="0" applyNumberFormat="1" applyFont="1" applyFill="1" applyBorder="1" applyAlignment="1">
      <alignment/>
    </xf>
    <xf numFmtId="181" fontId="0" fillId="37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84" fontId="15" fillId="40" borderId="12" xfId="0" applyNumberFormat="1" applyFont="1" applyFill="1" applyBorder="1" applyAlignment="1">
      <alignment horizontal="center" vertical="center" wrapText="1"/>
    </xf>
    <xf numFmtId="184" fontId="15" fillId="40" borderId="45" xfId="0" applyNumberFormat="1" applyFont="1" applyFill="1" applyBorder="1" applyAlignment="1">
      <alignment horizontal="center" vertical="center" wrapText="1"/>
    </xf>
    <xf numFmtId="9" fontId="4" fillId="41" borderId="46" xfId="0" applyNumberFormat="1" applyFont="1" applyFill="1" applyBorder="1" applyAlignment="1">
      <alignment horizontal="center"/>
    </xf>
    <xf numFmtId="9" fontId="4" fillId="41" borderId="47" xfId="0" applyNumberFormat="1" applyFont="1" applyFill="1" applyBorder="1" applyAlignment="1">
      <alignment horizontal="center"/>
    </xf>
    <xf numFmtId="9" fontId="4" fillId="41" borderId="44" xfId="0" applyNumberFormat="1" applyFont="1" applyFill="1" applyBorder="1" applyAlignment="1">
      <alignment horizontal="center"/>
    </xf>
    <xf numFmtId="184" fontId="8" fillId="40" borderId="48" xfId="0" applyNumberFormat="1" applyFont="1" applyFill="1" applyBorder="1" applyAlignment="1">
      <alignment horizontal="center" vertical="center" wrapText="1"/>
    </xf>
    <xf numFmtId="184" fontId="12" fillId="40" borderId="12" xfId="0" applyNumberFormat="1" applyFont="1" applyFill="1" applyBorder="1" applyAlignment="1">
      <alignment horizontal="center" vertical="center" wrapText="1"/>
    </xf>
    <xf numFmtId="184" fontId="12" fillId="40" borderId="45" xfId="0" applyNumberFormat="1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/>
    </xf>
    <xf numFmtId="0" fontId="1" fillId="40" borderId="45" xfId="0" applyFont="1" applyFill="1" applyBorder="1" applyAlignment="1">
      <alignment horizontal="center" vertical="center"/>
    </xf>
    <xf numFmtId="0" fontId="1" fillId="40" borderId="12" xfId="0" applyFont="1" applyFill="1" applyBorder="1" applyAlignment="1">
      <alignment horizontal="center" vertical="center" wrapText="1"/>
    </xf>
    <xf numFmtId="0" fontId="1" fillId="40" borderId="45" xfId="0" applyFont="1" applyFill="1" applyBorder="1" applyAlignment="1">
      <alignment horizontal="center" vertical="center" wrapText="1"/>
    </xf>
    <xf numFmtId="184" fontId="12" fillId="40" borderId="39" xfId="0" applyNumberFormat="1" applyFont="1" applyFill="1" applyBorder="1" applyAlignment="1">
      <alignment horizontal="center" vertical="center" wrapText="1"/>
    </xf>
    <xf numFmtId="184" fontId="12" fillId="40" borderId="41" xfId="0" applyNumberFormat="1" applyFont="1" applyFill="1" applyBorder="1" applyAlignment="1">
      <alignment horizontal="center" vertical="center" wrapText="1"/>
    </xf>
    <xf numFmtId="0" fontId="16" fillId="42" borderId="49" xfId="0" applyFont="1" applyFill="1" applyBorder="1" applyAlignment="1">
      <alignment horizontal="center"/>
    </xf>
    <xf numFmtId="0" fontId="16" fillId="42" borderId="50" xfId="0" applyFont="1" applyFill="1" applyBorder="1" applyAlignment="1">
      <alignment horizontal="center"/>
    </xf>
    <xf numFmtId="0" fontId="16" fillId="42" borderId="51" xfId="0" applyFont="1" applyFill="1" applyBorder="1" applyAlignment="1">
      <alignment horizontal="center"/>
    </xf>
    <xf numFmtId="184" fontId="12" fillId="40" borderId="52" xfId="0" applyNumberFormat="1" applyFont="1" applyFill="1" applyBorder="1" applyAlignment="1">
      <alignment horizontal="center" vertical="center" wrapText="1"/>
    </xf>
    <xf numFmtId="184" fontId="12" fillId="40" borderId="48" xfId="0" applyNumberFormat="1" applyFont="1" applyFill="1" applyBorder="1" applyAlignment="1">
      <alignment horizontal="center" vertical="center" wrapText="1"/>
    </xf>
    <xf numFmtId="184" fontId="8" fillId="40" borderId="45" xfId="0" applyNumberFormat="1" applyFont="1" applyFill="1" applyBorder="1" applyAlignment="1">
      <alignment horizontal="center" vertical="center" wrapText="1"/>
    </xf>
    <xf numFmtId="0" fontId="14" fillId="42" borderId="52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  <xf numFmtId="0" fontId="14" fillId="42" borderId="48" xfId="0" applyFont="1" applyFill="1" applyBorder="1" applyAlignment="1">
      <alignment horizontal="center" vertical="center"/>
    </xf>
    <xf numFmtId="0" fontId="14" fillId="42" borderId="5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textRotation="45"/>
    </xf>
    <xf numFmtId="0" fontId="1" fillId="0" borderId="14" xfId="0" applyFont="1" applyFill="1" applyBorder="1" applyAlignment="1">
      <alignment horizontal="center" vertical="center" textRotation="45"/>
    </xf>
    <xf numFmtId="0" fontId="1" fillId="0" borderId="15" xfId="0" applyFont="1" applyFill="1" applyBorder="1" applyAlignment="1">
      <alignment horizontal="center" vertical="center" textRotation="45"/>
    </xf>
    <xf numFmtId="0" fontId="1" fillId="0" borderId="25" xfId="0" applyFont="1" applyBorder="1" applyAlignment="1">
      <alignment horizontal="center" vertical="center" textRotation="47"/>
    </xf>
    <xf numFmtId="0" fontId="1" fillId="0" borderId="14" xfId="0" applyFont="1" applyBorder="1" applyAlignment="1">
      <alignment horizontal="center" vertical="center" textRotation="47"/>
    </xf>
    <xf numFmtId="0" fontId="1" fillId="0" borderId="15" xfId="0" applyFont="1" applyBorder="1" applyAlignment="1">
      <alignment horizontal="center" vertical="center" textRotation="47"/>
    </xf>
    <xf numFmtId="0" fontId="1" fillId="33" borderId="25" xfId="0" applyFont="1" applyFill="1" applyBorder="1" applyAlignment="1">
      <alignment horizontal="center" vertical="center" textRotation="50"/>
    </xf>
    <xf numFmtId="0" fontId="1" fillId="33" borderId="14" xfId="0" applyFont="1" applyFill="1" applyBorder="1" applyAlignment="1">
      <alignment horizontal="center" vertical="center" textRotation="50"/>
    </xf>
    <xf numFmtId="0" fontId="1" fillId="33" borderId="15" xfId="0" applyFont="1" applyFill="1" applyBorder="1" applyAlignment="1">
      <alignment horizontal="center" vertical="center" textRotation="50"/>
    </xf>
    <xf numFmtId="0" fontId="1" fillId="0" borderId="25" xfId="0" applyFont="1" applyBorder="1" applyAlignment="1">
      <alignment horizontal="center" vertical="center" textRotation="45"/>
    </xf>
    <xf numFmtId="0" fontId="1" fillId="0" borderId="14" xfId="0" applyFont="1" applyBorder="1" applyAlignment="1">
      <alignment horizontal="center" vertical="center" textRotation="45"/>
    </xf>
    <xf numFmtId="0" fontId="1" fillId="0" borderId="15" xfId="0" applyFont="1" applyBorder="1" applyAlignment="1">
      <alignment horizontal="center" vertical="center" textRotation="45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45"/>
    </xf>
    <xf numFmtId="0" fontId="1" fillId="0" borderId="25" xfId="0" applyFont="1" applyFill="1" applyBorder="1" applyAlignment="1">
      <alignment horizontal="center" vertical="center" textRotation="43"/>
    </xf>
    <xf numFmtId="0" fontId="1" fillId="0" borderId="14" xfId="0" applyFont="1" applyFill="1" applyBorder="1" applyAlignment="1">
      <alignment horizontal="center" vertical="center" textRotation="43"/>
    </xf>
    <xf numFmtId="0" fontId="1" fillId="0" borderId="12" xfId="0" applyFont="1" applyBorder="1" applyAlignment="1">
      <alignment horizontal="center" vertical="center" textRotation="45"/>
    </xf>
    <xf numFmtId="0" fontId="1" fillId="0" borderId="45" xfId="0" applyFont="1" applyBorder="1" applyAlignment="1">
      <alignment horizontal="center" vertical="center" textRotation="45"/>
    </xf>
    <xf numFmtId="0" fontId="1" fillId="0" borderId="57" xfId="0" applyFont="1" applyBorder="1" applyAlignment="1">
      <alignment horizontal="center" vertical="center" textRotation="45"/>
    </xf>
    <xf numFmtId="0" fontId="1" fillId="0" borderId="12" xfId="0" applyFont="1" applyFill="1" applyBorder="1" applyAlignment="1">
      <alignment horizontal="center" vertical="center" textRotation="45"/>
    </xf>
    <xf numFmtId="0" fontId="1" fillId="0" borderId="45" xfId="0" applyFont="1" applyFill="1" applyBorder="1" applyAlignment="1">
      <alignment horizontal="center" vertical="center" textRotation="45"/>
    </xf>
    <xf numFmtId="0" fontId="1" fillId="0" borderId="57" xfId="0" applyFont="1" applyFill="1" applyBorder="1" applyAlignment="1">
      <alignment horizontal="center" vertical="center" textRotation="45"/>
    </xf>
    <xf numFmtId="0" fontId="1" fillId="0" borderId="48" xfId="0" applyFont="1" applyBorder="1" applyAlignment="1">
      <alignment horizontal="center" vertical="center" textRotation="45"/>
    </xf>
    <xf numFmtId="184" fontId="17" fillId="43" borderId="12" xfId="0" applyNumberFormat="1" applyFont="1" applyFill="1" applyBorder="1" applyAlignment="1">
      <alignment horizontal="center" vertical="center" wrapText="1"/>
    </xf>
    <xf numFmtId="184" fontId="17" fillId="43" borderId="45" xfId="0" applyNumberFormat="1" applyFont="1" applyFill="1" applyBorder="1" applyAlignment="1">
      <alignment horizontal="center" vertical="center" wrapText="1"/>
    </xf>
    <xf numFmtId="184" fontId="17" fillId="43" borderId="57" xfId="0" applyNumberFormat="1" applyFont="1" applyFill="1" applyBorder="1" applyAlignment="1">
      <alignment horizontal="center" vertical="center" wrapText="1"/>
    </xf>
    <xf numFmtId="184" fontId="15" fillId="43" borderId="12" xfId="0" applyNumberFormat="1" applyFont="1" applyFill="1" applyBorder="1" applyAlignment="1">
      <alignment horizontal="center" vertical="center" wrapText="1"/>
    </xf>
    <xf numFmtId="184" fontId="15" fillId="43" borderId="45" xfId="0" applyNumberFormat="1" applyFont="1" applyFill="1" applyBorder="1" applyAlignment="1">
      <alignment horizontal="center" vertical="center" wrapText="1"/>
    </xf>
    <xf numFmtId="184" fontId="15" fillId="43" borderId="57" xfId="0" applyNumberFormat="1" applyFont="1" applyFill="1" applyBorder="1" applyAlignment="1">
      <alignment horizontal="center" vertical="center" wrapText="1"/>
    </xf>
    <xf numFmtId="184" fontId="15" fillId="40" borderId="53" xfId="0" applyNumberFormat="1" applyFont="1" applyFill="1" applyBorder="1" applyAlignment="1">
      <alignment horizontal="center" vertical="center" wrapText="1"/>
    </xf>
    <xf numFmtId="184" fontId="15" fillId="40" borderId="54" xfId="0" applyNumberFormat="1" applyFont="1" applyFill="1" applyBorder="1" applyAlignment="1">
      <alignment horizontal="center" vertical="center" wrapText="1"/>
    </xf>
    <xf numFmtId="184" fontId="15" fillId="40" borderId="52" xfId="0" applyNumberFormat="1" applyFont="1" applyFill="1" applyBorder="1" applyAlignment="1">
      <alignment horizontal="center" vertical="center" wrapText="1"/>
    </xf>
    <xf numFmtId="184" fontId="15" fillId="40" borderId="48" xfId="0" applyNumberFormat="1" applyFont="1" applyFill="1" applyBorder="1" applyAlignment="1">
      <alignment horizontal="center" vertical="center" wrapText="1"/>
    </xf>
    <xf numFmtId="0" fontId="1" fillId="40" borderId="57" xfId="0" applyFont="1" applyFill="1" applyBorder="1" applyAlignment="1">
      <alignment horizontal="center" vertical="center"/>
    </xf>
    <xf numFmtId="184" fontId="12" fillId="40" borderId="46" xfId="0" applyNumberFormat="1" applyFont="1" applyFill="1" applyBorder="1" applyAlignment="1">
      <alignment horizontal="center" vertical="center" wrapText="1"/>
    </xf>
    <xf numFmtId="184" fontId="12" fillId="40" borderId="58" xfId="0" applyNumberFormat="1" applyFont="1" applyFill="1" applyBorder="1" applyAlignment="1">
      <alignment horizontal="center" vertical="center" wrapText="1"/>
    </xf>
    <xf numFmtId="184" fontId="12" fillId="40" borderId="59" xfId="0" applyNumberFormat="1" applyFont="1" applyFill="1" applyBorder="1" applyAlignment="1">
      <alignment horizontal="center" vertical="center" wrapText="1"/>
    </xf>
    <xf numFmtId="184" fontId="12" fillId="40" borderId="60" xfId="0" applyNumberFormat="1" applyFont="1" applyFill="1" applyBorder="1" applyAlignment="1">
      <alignment horizontal="center" vertical="center" wrapText="1"/>
    </xf>
    <xf numFmtId="184" fontId="8" fillId="40" borderId="61" xfId="0" applyNumberFormat="1" applyFont="1" applyFill="1" applyBorder="1" applyAlignment="1">
      <alignment horizontal="center" vertical="center" wrapText="1"/>
    </xf>
    <xf numFmtId="184" fontId="8" fillId="40" borderId="43" xfId="0" applyNumberFormat="1" applyFont="1" applyFill="1" applyBorder="1" applyAlignment="1">
      <alignment horizontal="center" vertical="center" wrapText="1"/>
    </xf>
    <xf numFmtId="184" fontId="19" fillId="43" borderId="12" xfId="0" applyNumberFormat="1" applyFont="1" applyFill="1" applyBorder="1" applyAlignment="1">
      <alignment horizontal="center" vertical="center" wrapText="1"/>
    </xf>
    <xf numFmtId="184" fontId="19" fillId="43" borderId="45" xfId="0" applyNumberFormat="1" applyFont="1" applyFill="1" applyBorder="1" applyAlignment="1">
      <alignment horizontal="center" vertical="center" wrapText="1"/>
    </xf>
    <xf numFmtId="184" fontId="19" fillId="43" borderId="57" xfId="0" applyNumberFormat="1" applyFont="1" applyFill="1" applyBorder="1" applyAlignment="1">
      <alignment horizontal="center" vertical="center" wrapText="1"/>
    </xf>
    <xf numFmtId="184" fontId="12" fillId="40" borderId="61" xfId="0" applyNumberFormat="1" applyFont="1" applyFill="1" applyBorder="1" applyAlignment="1">
      <alignment horizontal="center" vertical="center" wrapText="1"/>
    </xf>
    <xf numFmtId="184" fontId="12" fillId="40" borderId="43" xfId="0" applyNumberFormat="1" applyFont="1" applyFill="1" applyBorder="1" applyAlignment="1">
      <alignment horizontal="center" vertical="center" wrapText="1"/>
    </xf>
    <xf numFmtId="184" fontId="15" fillId="40" borderId="57" xfId="0" applyNumberFormat="1" applyFont="1" applyFill="1" applyBorder="1" applyAlignment="1">
      <alignment horizontal="center" vertical="center" wrapText="1"/>
    </xf>
    <xf numFmtId="0" fontId="15" fillId="40" borderId="53" xfId="0" applyNumberFormat="1" applyFont="1" applyFill="1" applyBorder="1" applyAlignment="1">
      <alignment horizontal="center" vertical="center" wrapText="1"/>
    </xf>
    <xf numFmtId="0" fontId="15" fillId="40" borderId="44" xfId="0" applyNumberFormat="1" applyFont="1" applyFill="1" applyBorder="1" applyAlignment="1">
      <alignment horizontal="center" vertical="center" wrapText="1"/>
    </xf>
    <xf numFmtId="184" fontId="18" fillId="43" borderId="61" xfId="0" applyNumberFormat="1" applyFont="1" applyFill="1" applyBorder="1" applyAlignment="1">
      <alignment horizontal="center" vertical="center" wrapText="1"/>
    </xf>
    <xf numFmtId="184" fontId="18" fillId="43" borderId="43" xfId="0" applyNumberFormat="1" applyFont="1" applyFill="1" applyBorder="1" applyAlignment="1">
      <alignment horizontal="center" vertical="center" wrapText="1"/>
    </xf>
    <xf numFmtId="184" fontId="18" fillId="43" borderId="12" xfId="0" applyNumberFormat="1" applyFont="1" applyFill="1" applyBorder="1" applyAlignment="1">
      <alignment horizontal="center" vertical="center" wrapText="1"/>
    </xf>
    <xf numFmtId="184" fontId="18" fillId="43" borderId="57" xfId="0" applyNumberFormat="1" applyFont="1" applyFill="1" applyBorder="1" applyAlignment="1">
      <alignment horizontal="center" vertical="center" wrapText="1"/>
    </xf>
    <xf numFmtId="184" fontId="12" fillId="40" borderId="62" xfId="0" applyNumberFormat="1" applyFont="1" applyFill="1" applyBorder="1" applyAlignment="1">
      <alignment horizontal="center" vertical="center" wrapText="1"/>
    </xf>
    <xf numFmtId="181" fontId="1" fillId="44" borderId="49" xfId="0" applyNumberFormat="1" applyFont="1" applyFill="1" applyBorder="1" applyAlignment="1">
      <alignment horizontal="center"/>
    </xf>
    <xf numFmtId="181" fontId="1" fillId="44" borderId="51" xfId="0" applyNumberFormat="1" applyFont="1" applyFill="1" applyBorder="1" applyAlignment="1">
      <alignment horizontal="center"/>
    </xf>
    <xf numFmtId="0" fontId="1" fillId="40" borderId="57" xfId="0" applyFont="1" applyFill="1" applyBorder="1" applyAlignment="1">
      <alignment horizontal="center" vertical="center" wrapText="1"/>
    </xf>
    <xf numFmtId="184" fontId="12" fillId="0" borderId="0" xfId="0" applyNumberFormat="1" applyFont="1" applyFill="1" applyBorder="1" applyAlignment="1">
      <alignment horizontal="center" vertical="center" wrapText="1"/>
    </xf>
    <xf numFmtId="184" fontId="12" fillId="40" borderId="57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" fillId="40" borderId="52" xfId="0" applyFont="1" applyFill="1" applyBorder="1" applyAlignment="1">
      <alignment horizontal="center" vertical="center"/>
    </xf>
    <xf numFmtId="0" fontId="1" fillId="40" borderId="53" xfId="0" applyFont="1" applyFill="1" applyBorder="1" applyAlignment="1">
      <alignment horizontal="center" vertical="center"/>
    </xf>
    <xf numFmtId="0" fontId="1" fillId="40" borderId="46" xfId="0" applyFont="1" applyFill="1" applyBorder="1" applyAlignment="1">
      <alignment horizontal="center" vertical="center"/>
    </xf>
    <xf numFmtId="0" fontId="1" fillId="40" borderId="4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84" fontId="8" fillId="40" borderId="12" xfId="0" applyNumberFormat="1" applyFont="1" applyFill="1" applyBorder="1" applyAlignment="1">
      <alignment horizontal="center" vertical="center" wrapText="1"/>
    </xf>
    <xf numFmtId="184" fontId="12" fillId="0" borderId="48" xfId="0" applyNumberFormat="1" applyFont="1" applyFill="1" applyBorder="1" applyAlignment="1">
      <alignment horizontal="center" vertical="center" wrapText="1"/>
    </xf>
    <xf numFmtId="0" fontId="1" fillId="40" borderId="48" xfId="0" applyFont="1" applyFill="1" applyBorder="1" applyAlignment="1">
      <alignment horizontal="center" vertical="center"/>
    </xf>
    <xf numFmtId="0" fontId="1" fillId="40" borderId="54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 vertical="center" textRotation="50"/>
    </xf>
    <xf numFmtId="0" fontId="11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181" fontId="0" fillId="34" borderId="0" xfId="0" applyNumberFormat="1" applyFont="1" applyFill="1" applyBorder="1" applyAlignment="1">
      <alignment/>
    </xf>
    <xf numFmtId="181" fontId="13" fillId="34" borderId="63" xfId="0" applyNumberFormat="1" applyFont="1" applyFill="1" applyBorder="1" applyAlignment="1">
      <alignment/>
    </xf>
    <xf numFmtId="181" fontId="13" fillId="34" borderId="0" xfId="0" applyNumberFormat="1" applyFont="1" applyFill="1" applyBorder="1" applyAlignment="1">
      <alignment/>
    </xf>
    <xf numFmtId="10" fontId="0" fillId="34" borderId="54" xfId="0" applyNumberFormat="1" applyFont="1" applyFill="1" applyBorder="1" applyAlignment="1">
      <alignment/>
    </xf>
    <xf numFmtId="184" fontId="13" fillId="35" borderId="0" xfId="0" applyNumberFormat="1" applyFont="1" applyFill="1" applyBorder="1" applyAlignment="1">
      <alignment/>
    </xf>
    <xf numFmtId="184" fontId="13" fillId="35" borderId="0" xfId="0" applyNumberFormat="1" applyFont="1" applyFill="1" applyBorder="1" applyAlignment="1">
      <alignment horizontal="center" vertical="center"/>
    </xf>
    <xf numFmtId="10" fontId="0" fillId="38" borderId="0" xfId="0" applyNumberFormat="1" applyFont="1" applyFill="1" applyBorder="1" applyAlignment="1">
      <alignment/>
    </xf>
    <xf numFmtId="10" fontId="0" fillId="37" borderId="0" xfId="0" applyNumberFormat="1" applyFont="1" applyFill="1" applyBorder="1" applyAlignment="1">
      <alignment/>
    </xf>
    <xf numFmtId="184" fontId="0" fillId="37" borderId="0" xfId="0" applyNumberFormat="1" applyFont="1" applyFill="1" applyBorder="1" applyAlignment="1">
      <alignment/>
    </xf>
    <xf numFmtId="184" fontId="0" fillId="37" borderId="5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49</xdr:row>
      <xdr:rowOff>0</xdr:rowOff>
    </xdr:from>
    <xdr:to>
      <xdr:col>5</xdr:col>
      <xdr:colOff>571500</xdr:colOff>
      <xdr:row>49</xdr:row>
      <xdr:rowOff>0</xdr:rowOff>
    </xdr:to>
    <xdr:sp>
      <xdr:nvSpPr>
        <xdr:cNvPr id="1" name="WordArt 10"/>
        <xdr:cNvSpPr>
          <a:spLocks/>
        </xdr:cNvSpPr>
      </xdr:nvSpPr>
      <xdr:spPr>
        <a:xfrm>
          <a:off x="114300" y="8077200"/>
          <a:ext cx="4629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66675</xdr:colOff>
      <xdr:row>55</xdr:row>
      <xdr:rowOff>0</xdr:rowOff>
    </xdr:from>
    <xdr:to>
      <xdr:col>5</xdr:col>
      <xdr:colOff>533400</xdr:colOff>
      <xdr:row>55</xdr:row>
      <xdr:rowOff>0</xdr:rowOff>
    </xdr:to>
    <xdr:sp>
      <xdr:nvSpPr>
        <xdr:cNvPr id="2" name="WordArt 13"/>
        <xdr:cNvSpPr>
          <a:spLocks/>
        </xdr:cNvSpPr>
      </xdr:nvSpPr>
      <xdr:spPr>
        <a:xfrm>
          <a:off x="66675" y="9048750"/>
          <a:ext cx="463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66675</xdr:colOff>
      <xdr:row>61</xdr:row>
      <xdr:rowOff>0</xdr:rowOff>
    </xdr:from>
    <xdr:to>
      <xdr:col>5</xdr:col>
      <xdr:colOff>533400</xdr:colOff>
      <xdr:row>61</xdr:row>
      <xdr:rowOff>0</xdr:rowOff>
    </xdr:to>
    <xdr:sp>
      <xdr:nvSpPr>
        <xdr:cNvPr id="3" name="WordArt 14"/>
        <xdr:cNvSpPr>
          <a:spLocks/>
        </xdr:cNvSpPr>
      </xdr:nvSpPr>
      <xdr:spPr>
        <a:xfrm>
          <a:off x="66675" y="10020300"/>
          <a:ext cx="463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0</xdr:rowOff>
    </xdr:from>
    <xdr:to>
      <xdr:col>5</xdr:col>
      <xdr:colOff>571500</xdr:colOff>
      <xdr:row>54</xdr:row>
      <xdr:rowOff>0</xdr:rowOff>
    </xdr:to>
    <xdr:sp>
      <xdr:nvSpPr>
        <xdr:cNvPr id="1" name="WordArt 3"/>
        <xdr:cNvSpPr>
          <a:spLocks/>
        </xdr:cNvSpPr>
      </xdr:nvSpPr>
      <xdr:spPr>
        <a:xfrm>
          <a:off x="114300" y="9372600"/>
          <a:ext cx="4629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66675</xdr:colOff>
      <xdr:row>60</xdr:row>
      <xdr:rowOff>0</xdr:rowOff>
    </xdr:from>
    <xdr:to>
      <xdr:col>5</xdr:col>
      <xdr:colOff>533400</xdr:colOff>
      <xdr:row>60</xdr:row>
      <xdr:rowOff>0</xdr:rowOff>
    </xdr:to>
    <xdr:sp>
      <xdr:nvSpPr>
        <xdr:cNvPr id="2" name="WordArt 4"/>
        <xdr:cNvSpPr>
          <a:spLocks/>
        </xdr:cNvSpPr>
      </xdr:nvSpPr>
      <xdr:spPr>
        <a:xfrm>
          <a:off x="66675" y="10344150"/>
          <a:ext cx="463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66675</xdr:colOff>
      <xdr:row>67</xdr:row>
      <xdr:rowOff>0</xdr:rowOff>
    </xdr:from>
    <xdr:to>
      <xdr:col>5</xdr:col>
      <xdr:colOff>533400</xdr:colOff>
      <xdr:row>67</xdr:row>
      <xdr:rowOff>0</xdr:rowOff>
    </xdr:to>
    <xdr:sp>
      <xdr:nvSpPr>
        <xdr:cNvPr id="3" name="WordArt 5"/>
        <xdr:cNvSpPr>
          <a:spLocks/>
        </xdr:cNvSpPr>
      </xdr:nvSpPr>
      <xdr:spPr>
        <a:xfrm>
          <a:off x="66675" y="11487150"/>
          <a:ext cx="463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114300</xdr:colOff>
      <xdr:row>50</xdr:row>
      <xdr:rowOff>0</xdr:rowOff>
    </xdr:from>
    <xdr:to>
      <xdr:col>5</xdr:col>
      <xdr:colOff>571500</xdr:colOff>
      <xdr:row>50</xdr:row>
      <xdr:rowOff>0</xdr:rowOff>
    </xdr:to>
    <xdr:sp>
      <xdr:nvSpPr>
        <xdr:cNvPr id="4" name="WordArt 7"/>
        <xdr:cNvSpPr>
          <a:spLocks/>
        </xdr:cNvSpPr>
      </xdr:nvSpPr>
      <xdr:spPr>
        <a:xfrm>
          <a:off x="114300" y="8724900"/>
          <a:ext cx="4629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66675</xdr:colOff>
      <xdr:row>56</xdr:row>
      <xdr:rowOff>0</xdr:rowOff>
    </xdr:from>
    <xdr:to>
      <xdr:col>5</xdr:col>
      <xdr:colOff>533400</xdr:colOff>
      <xdr:row>56</xdr:row>
      <xdr:rowOff>0</xdr:rowOff>
    </xdr:to>
    <xdr:sp>
      <xdr:nvSpPr>
        <xdr:cNvPr id="5" name="WordArt 8"/>
        <xdr:cNvSpPr>
          <a:spLocks/>
        </xdr:cNvSpPr>
      </xdr:nvSpPr>
      <xdr:spPr>
        <a:xfrm>
          <a:off x="66675" y="9696450"/>
          <a:ext cx="463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66675</xdr:colOff>
      <xdr:row>62</xdr:row>
      <xdr:rowOff>0</xdr:rowOff>
    </xdr:from>
    <xdr:to>
      <xdr:col>5</xdr:col>
      <xdr:colOff>533400</xdr:colOff>
      <xdr:row>62</xdr:row>
      <xdr:rowOff>0</xdr:rowOff>
    </xdr:to>
    <xdr:sp>
      <xdr:nvSpPr>
        <xdr:cNvPr id="6" name="WordArt 9"/>
        <xdr:cNvSpPr>
          <a:spLocks/>
        </xdr:cNvSpPr>
      </xdr:nvSpPr>
      <xdr:spPr>
        <a:xfrm>
          <a:off x="66675" y="10668000"/>
          <a:ext cx="463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114300</xdr:colOff>
      <xdr:row>50</xdr:row>
      <xdr:rowOff>0</xdr:rowOff>
    </xdr:from>
    <xdr:to>
      <xdr:col>5</xdr:col>
      <xdr:colOff>571500</xdr:colOff>
      <xdr:row>50</xdr:row>
      <xdr:rowOff>0</xdr:rowOff>
    </xdr:to>
    <xdr:sp>
      <xdr:nvSpPr>
        <xdr:cNvPr id="7" name="WordArt 33"/>
        <xdr:cNvSpPr>
          <a:spLocks/>
        </xdr:cNvSpPr>
      </xdr:nvSpPr>
      <xdr:spPr>
        <a:xfrm>
          <a:off x="114300" y="8724900"/>
          <a:ext cx="4629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66675</xdr:colOff>
      <xdr:row>56</xdr:row>
      <xdr:rowOff>0</xdr:rowOff>
    </xdr:from>
    <xdr:to>
      <xdr:col>5</xdr:col>
      <xdr:colOff>533400</xdr:colOff>
      <xdr:row>56</xdr:row>
      <xdr:rowOff>0</xdr:rowOff>
    </xdr:to>
    <xdr:sp>
      <xdr:nvSpPr>
        <xdr:cNvPr id="8" name="WordArt 34"/>
        <xdr:cNvSpPr>
          <a:spLocks/>
        </xdr:cNvSpPr>
      </xdr:nvSpPr>
      <xdr:spPr>
        <a:xfrm>
          <a:off x="66675" y="9696450"/>
          <a:ext cx="463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66675</xdr:colOff>
      <xdr:row>62</xdr:row>
      <xdr:rowOff>0</xdr:rowOff>
    </xdr:from>
    <xdr:to>
      <xdr:col>5</xdr:col>
      <xdr:colOff>533400</xdr:colOff>
      <xdr:row>62</xdr:row>
      <xdr:rowOff>0</xdr:rowOff>
    </xdr:to>
    <xdr:sp>
      <xdr:nvSpPr>
        <xdr:cNvPr id="9" name="WordArt 35"/>
        <xdr:cNvSpPr>
          <a:spLocks/>
        </xdr:cNvSpPr>
      </xdr:nvSpPr>
      <xdr:spPr>
        <a:xfrm>
          <a:off x="66675" y="10668000"/>
          <a:ext cx="463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48</xdr:row>
      <xdr:rowOff>0</xdr:rowOff>
    </xdr:from>
    <xdr:to>
      <xdr:col>5</xdr:col>
      <xdr:colOff>571500</xdr:colOff>
      <xdr:row>48</xdr:row>
      <xdr:rowOff>0</xdr:rowOff>
    </xdr:to>
    <xdr:sp>
      <xdr:nvSpPr>
        <xdr:cNvPr id="1" name="WordArt 2"/>
        <xdr:cNvSpPr>
          <a:spLocks/>
        </xdr:cNvSpPr>
      </xdr:nvSpPr>
      <xdr:spPr>
        <a:xfrm>
          <a:off x="114300" y="8391525"/>
          <a:ext cx="4810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66675</xdr:colOff>
      <xdr:row>54</xdr:row>
      <xdr:rowOff>0</xdr:rowOff>
    </xdr:from>
    <xdr:to>
      <xdr:col>5</xdr:col>
      <xdr:colOff>533400</xdr:colOff>
      <xdr:row>54</xdr:row>
      <xdr:rowOff>0</xdr:rowOff>
    </xdr:to>
    <xdr:sp>
      <xdr:nvSpPr>
        <xdr:cNvPr id="2" name="WordArt 3"/>
        <xdr:cNvSpPr>
          <a:spLocks/>
        </xdr:cNvSpPr>
      </xdr:nvSpPr>
      <xdr:spPr>
        <a:xfrm>
          <a:off x="66675" y="9363075"/>
          <a:ext cx="4819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66675</xdr:colOff>
      <xdr:row>60</xdr:row>
      <xdr:rowOff>0</xdr:rowOff>
    </xdr:from>
    <xdr:to>
      <xdr:col>5</xdr:col>
      <xdr:colOff>533400</xdr:colOff>
      <xdr:row>60</xdr:row>
      <xdr:rowOff>0</xdr:rowOff>
    </xdr:to>
    <xdr:sp>
      <xdr:nvSpPr>
        <xdr:cNvPr id="3" name="WordArt 4"/>
        <xdr:cNvSpPr>
          <a:spLocks/>
        </xdr:cNvSpPr>
      </xdr:nvSpPr>
      <xdr:spPr>
        <a:xfrm>
          <a:off x="66675" y="10334625"/>
          <a:ext cx="4819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114300</xdr:colOff>
      <xdr:row>49</xdr:row>
      <xdr:rowOff>0</xdr:rowOff>
    </xdr:from>
    <xdr:to>
      <xdr:col>5</xdr:col>
      <xdr:colOff>571500</xdr:colOff>
      <xdr:row>49</xdr:row>
      <xdr:rowOff>0</xdr:rowOff>
    </xdr:to>
    <xdr:sp>
      <xdr:nvSpPr>
        <xdr:cNvPr id="4" name="WordArt 9"/>
        <xdr:cNvSpPr>
          <a:spLocks/>
        </xdr:cNvSpPr>
      </xdr:nvSpPr>
      <xdr:spPr>
        <a:xfrm>
          <a:off x="114300" y="8553450"/>
          <a:ext cx="4810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66675</xdr:colOff>
      <xdr:row>55</xdr:row>
      <xdr:rowOff>0</xdr:rowOff>
    </xdr:from>
    <xdr:to>
      <xdr:col>5</xdr:col>
      <xdr:colOff>533400</xdr:colOff>
      <xdr:row>55</xdr:row>
      <xdr:rowOff>0</xdr:rowOff>
    </xdr:to>
    <xdr:sp>
      <xdr:nvSpPr>
        <xdr:cNvPr id="5" name="WordArt 10"/>
        <xdr:cNvSpPr>
          <a:spLocks/>
        </xdr:cNvSpPr>
      </xdr:nvSpPr>
      <xdr:spPr>
        <a:xfrm>
          <a:off x="66675" y="9525000"/>
          <a:ext cx="4819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  <xdr:twoCellAnchor>
    <xdr:from>
      <xdr:col>0</xdr:col>
      <xdr:colOff>66675</xdr:colOff>
      <xdr:row>61</xdr:row>
      <xdr:rowOff>0</xdr:rowOff>
    </xdr:from>
    <xdr:to>
      <xdr:col>5</xdr:col>
      <xdr:colOff>533400</xdr:colOff>
      <xdr:row>61</xdr:row>
      <xdr:rowOff>0</xdr:rowOff>
    </xdr:to>
    <xdr:sp>
      <xdr:nvSpPr>
        <xdr:cNvPr id="6" name="WordArt 11"/>
        <xdr:cNvSpPr>
          <a:spLocks/>
        </xdr:cNvSpPr>
      </xdr:nvSpPr>
      <xdr:spPr>
        <a:xfrm>
          <a:off x="66675" y="10496550"/>
          <a:ext cx="4819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142875</xdr:rowOff>
    </xdr:from>
    <xdr:to>
      <xdr:col>10</xdr:col>
      <xdr:colOff>209550</xdr:colOff>
      <xdr:row>5</xdr:row>
      <xdr:rowOff>152400</xdr:rowOff>
    </xdr:to>
    <xdr:sp>
      <xdr:nvSpPr>
        <xdr:cNvPr id="1" name="WordArt 2"/>
        <xdr:cNvSpPr>
          <a:spLocks/>
        </xdr:cNvSpPr>
      </xdr:nvSpPr>
      <xdr:spPr>
        <a:xfrm>
          <a:off x="4676775" y="142875"/>
          <a:ext cx="3009900" cy="819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RESALE</a:t>
          </a:r>
        </a:p>
      </xdr:txBody>
    </xdr:sp>
    <xdr:clientData/>
  </xdr:twoCellAnchor>
  <xdr:twoCellAnchor>
    <xdr:from>
      <xdr:col>6</xdr:col>
      <xdr:colOff>171450</xdr:colOff>
      <xdr:row>27</xdr:row>
      <xdr:rowOff>85725</xdr:rowOff>
    </xdr:from>
    <xdr:to>
      <xdr:col>10</xdr:col>
      <xdr:colOff>219075</xdr:colOff>
      <xdr:row>32</xdr:row>
      <xdr:rowOff>76200</xdr:rowOff>
    </xdr:to>
    <xdr:sp>
      <xdr:nvSpPr>
        <xdr:cNvPr id="2" name="WordArt 4"/>
        <xdr:cNvSpPr>
          <a:spLocks/>
        </xdr:cNvSpPr>
      </xdr:nvSpPr>
      <xdr:spPr>
        <a:xfrm>
          <a:off x="4733925" y="4619625"/>
          <a:ext cx="2962275" cy="800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RESALE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6"/>
  <sheetViews>
    <sheetView tabSelected="1" zoomScalePageLayoutView="0" workbookViewId="0" topLeftCell="A1">
      <selection activeCell="A40" sqref="A40:A42"/>
    </sheetView>
  </sheetViews>
  <sheetFormatPr defaultColWidth="9.140625" defaultRowHeight="12.75"/>
  <cols>
    <col min="1" max="1" width="8.8515625" style="1" customWidth="1"/>
    <col min="2" max="2" width="15.00390625" style="1" customWidth="1"/>
    <col min="3" max="3" width="7.00390625" style="4" customWidth="1"/>
    <col min="4" max="4" width="20.140625" style="1" customWidth="1"/>
    <col min="5" max="5" width="11.57421875" style="1" customWidth="1"/>
    <col min="6" max="6" width="12.57421875" style="4" customWidth="1"/>
    <col min="7" max="7" width="8.8515625" style="4" customWidth="1"/>
    <col min="8" max="8" width="8.57421875" style="4" customWidth="1"/>
    <col min="9" max="9" width="11.7109375" style="1" hidden="1" customWidth="1"/>
    <col min="10" max="10" width="9.421875" style="1" hidden="1" customWidth="1"/>
    <col min="11" max="11" width="13.8515625" style="1" hidden="1" customWidth="1"/>
    <col min="12" max="13" width="9.421875" style="1" hidden="1" customWidth="1"/>
    <col min="14" max="14" width="12.7109375" style="4" customWidth="1"/>
    <col min="15" max="15" width="9.57421875" style="1" customWidth="1"/>
    <col min="16" max="16" width="9.28125" style="1" hidden="1" customWidth="1"/>
    <col min="17" max="17" width="9.28125" style="1" bestFit="1" customWidth="1"/>
    <col min="18" max="18" width="12.140625" style="1" bestFit="1" customWidth="1"/>
    <col min="19" max="16384" width="9.140625" style="1" customWidth="1"/>
  </cols>
  <sheetData>
    <row r="1" spans="1:31" ht="13.5" customHeight="1" thickBot="1">
      <c r="A1" s="19"/>
      <c r="B1" s="18"/>
      <c r="C1" s="18"/>
      <c r="D1" s="18"/>
      <c r="E1" s="18"/>
      <c r="F1" s="18"/>
      <c r="H1" s="10"/>
      <c r="I1" s="306">
        <v>1</v>
      </c>
      <c r="J1" s="307"/>
      <c r="K1" s="307"/>
      <c r="L1" s="307"/>
      <c r="M1" s="308"/>
      <c r="N1" s="318"/>
      <c r="O1" s="319"/>
      <c r="P1" s="320"/>
      <c r="Q1" s="355" t="s">
        <v>109</v>
      </c>
      <c r="R1" s="318"/>
      <c r="S1" s="320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</row>
    <row r="2" spans="1:31" s="2" customFormat="1" ht="14.25" customHeight="1">
      <c r="A2" s="324" t="s">
        <v>113</v>
      </c>
      <c r="B2" s="325"/>
      <c r="C2" s="312" t="s">
        <v>0</v>
      </c>
      <c r="D2" s="312" t="s">
        <v>1</v>
      </c>
      <c r="E2" s="312" t="s">
        <v>2</v>
      </c>
      <c r="F2" s="314" t="s">
        <v>3</v>
      </c>
      <c r="G2" s="314" t="s">
        <v>4</v>
      </c>
      <c r="H2" s="314" t="s">
        <v>5</v>
      </c>
      <c r="I2" s="323"/>
      <c r="J2" s="309" t="s">
        <v>6</v>
      </c>
      <c r="K2" s="316" t="s">
        <v>91</v>
      </c>
      <c r="L2" s="321" t="s">
        <v>6</v>
      </c>
      <c r="M2" s="310" t="s">
        <v>92</v>
      </c>
      <c r="N2" s="358" t="s">
        <v>112</v>
      </c>
      <c r="O2" s="304" t="s">
        <v>6</v>
      </c>
      <c r="P2" s="304" t="s">
        <v>109</v>
      </c>
      <c r="Q2" s="356"/>
      <c r="R2" s="352" t="s">
        <v>135</v>
      </c>
      <c r="S2" s="352" t="s">
        <v>6</v>
      </c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1:31" s="2" customFormat="1" ht="33.75" customHeight="1" thickBot="1">
      <c r="A3" s="326"/>
      <c r="B3" s="327"/>
      <c r="C3" s="313"/>
      <c r="D3" s="313"/>
      <c r="E3" s="313"/>
      <c r="F3" s="315"/>
      <c r="G3" s="315"/>
      <c r="H3" s="315" t="s">
        <v>7</v>
      </c>
      <c r="I3" s="323"/>
      <c r="J3" s="309"/>
      <c r="K3" s="317"/>
      <c r="L3" s="322"/>
      <c r="M3" s="311"/>
      <c r="N3" s="359"/>
      <c r="O3" s="305"/>
      <c r="P3" s="305"/>
      <c r="Q3" s="357"/>
      <c r="R3" s="354"/>
      <c r="S3" s="35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</row>
    <row r="4" spans="1:31" ht="12.75" hidden="1">
      <c r="A4" s="340" t="s">
        <v>26</v>
      </c>
      <c r="B4" s="69" t="s">
        <v>52</v>
      </c>
      <c r="C4" s="261">
        <v>1001</v>
      </c>
      <c r="D4" s="262" t="s">
        <v>8</v>
      </c>
      <c r="E4" s="286" t="s">
        <v>9</v>
      </c>
      <c r="F4" s="261"/>
      <c r="G4" s="261"/>
      <c r="H4" s="261">
        <v>88.69</v>
      </c>
      <c r="I4" s="72">
        <v>80413.591104</v>
      </c>
      <c r="J4" s="73">
        <f aca="true" t="shared" si="0" ref="J4:J22">I4/H4</f>
        <v>906.6816000000001</v>
      </c>
      <c r="K4" s="128">
        <f aca="true" t="shared" si="1" ref="K4:K9">I4-I4*10%</f>
        <v>72372.2319936</v>
      </c>
      <c r="L4" s="128">
        <f aca="true" t="shared" si="2" ref="L4:L10">K4/H4</f>
        <v>816.0134400000001</v>
      </c>
      <c r="M4" s="128"/>
      <c r="N4" s="196">
        <f aca="true" t="shared" si="3" ref="N4:N11">K4-K4*10%</f>
        <v>65135.00879424</v>
      </c>
      <c r="O4" s="203">
        <f>N4/H4</f>
        <v>734.412096</v>
      </c>
      <c r="P4" s="287">
        <f>100%-N4/K4</f>
        <v>0.09999999999999998</v>
      </c>
      <c r="Q4" s="288">
        <f>100%-R4/N4</f>
        <v>0.1830199920890192</v>
      </c>
      <c r="R4" s="289">
        <f>H4*600</f>
        <v>53214</v>
      </c>
      <c r="S4" s="268">
        <f>R4/H4</f>
        <v>600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</row>
    <row r="5" spans="1:31" ht="12" customHeight="1" hidden="1" thickBot="1">
      <c r="A5" s="341"/>
      <c r="B5" s="108"/>
      <c r="C5" s="269">
        <v>1002</v>
      </c>
      <c r="D5" s="270" t="s">
        <v>22</v>
      </c>
      <c r="E5" s="290" t="s">
        <v>9</v>
      </c>
      <c r="F5" s="269">
        <v>58.19</v>
      </c>
      <c r="G5" s="269"/>
      <c r="H5" s="269">
        <v>58.19</v>
      </c>
      <c r="I5" s="101">
        <v>52759.80230399999</v>
      </c>
      <c r="J5" s="102">
        <f t="shared" si="0"/>
        <v>906.6815999999999</v>
      </c>
      <c r="K5" s="140">
        <f t="shared" si="1"/>
        <v>47483.82207359999</v>
      </c>
      <c r="L5" s="140">
        <f t="shared" si="2"/>
        <v>816.01344</v>
      </c>
      <c r="M5" s="291"/>
      <c r="N5" s="200">
        <f t="shared" si="3"/>
        <v>42735.43986623999</v>
      </c>
      <c r="O5" s="206">
        <f>N5/H5</f>
        <v>734.4120959999999</v>
      </c>
      <c r="P5" s="292">
        <f>100%-N5/K5</f>
        <v>0.10000000000000009</v>
      </c>
      <c r="Q5" s="293">
        <f aca="true" t="shared" si="4" ref="Q5:Q35">100%-R5/N5</f>
        <v>0.18301999208901898</v>
      </c>
      <c r="R5" s="294">
        <f>H5*600</f>
        <v>34914</v>
      </c>
      <c r="S5" s="277">
        <f aca="true" t="shared" si="5" ref="S5:S32">R5/H5</f>
        <v>600</v>
      </c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ht="12.75">
      <c r="A6" s="328" t="s">
        <v>26</v>
      </c>
      <c r="B6" s="20" t="s">
        <v>28</v>
      </c>
      <c r="C6" s="58">
        <v>1101</v>
      </c>
      <c r="D6" s="59" t="s">
        <v>8</v>
      </c>
      <c r="E6" s="60" t="s">
        <v>11</v>
      </c>
      <c r="F6" s="58">
        <v>103.81</v>
      </c>
      <c r="G6" s="97">
        <v>3.08</v>
      </c>
      <c r="H6" s="98">
        <f>F6+G6</f>
        <v>106.89</v>
      </c>
      <c r="I6" s="72">
        <v>122521.78600200001</v>
      </c>
      <c r="J6" s="73">
        <f t="shared" si="0"/>
        <v>1146.2418</v>
      </c>
      <c r="K6" s="128">
        <f t="shared" si="1"/>
        <v>110269.6074018</v>
      </c>
      <c r="L6" s="128">
        <f t="shared" si="2"/>
        <v>1031.61762</v>
      </c>
      <c r="M6" s="63">
        <f aca="true" t="shared" si="6" ref="M6:M20">100%-K6/I6</f>
        <v>0.09999999999999998</v>
      </c>
      <c r="N6" s="198">
        <f t="shared" si="3"/>
        <v>99242.64666162</v>
      </c>
      <c r="O6" s="203">
        <f>N6/H6</f>
        <v>928.455858</v>
      </c>
      <c r="P6" s="179">
        <f>100%-N6/K6</f>
        <v>0.09999999999999998</v>
      </c>
      <c r="Q6" s="212">
        <f t="shared" si="4"/>
        <v>0.09313180343863603</v>
      </c>
      <c r="R6" s="178">
        <v>90000</v>
      </c>
      <c r="S6" s="213">
        <f t="shared" si="5"/>
        <v>841.9870895312938</v>
      </c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</row>
    <row r="7" spans="1:31" ht="12.75">
      <c r="A7" s="329"/>
      <c r="B7" s="21"/>
      <c r="C7" s="52">
        <v>1104</v>
      </c>
      <c r="D7" s="53" t="s">
        <v>22</v>
      </c>
      <c r="E7" s="54" t="s">
        <v>9</v>
      </c>
      <c r="F7" s="65">
        <v>86.88</v>
      </c>
      <c r="G7" s="66">
        <v>31</v>
      </c>
      <c r="H7" s="67">
        <f>F7+G7</f>
        <v>117.88</v>
      </c>
      <c r="I7" s="70">
        <v>122879</v>
      </c>
      <c r="J7" s="71">
        <f t="shared" si="0"/>
        <v>1042.4075330844928</v>
      </c>
      <c r="K7" s="74">
        <f t="shared" si="1"/>
        <v>110591.1</v>
      </c>
      <c r="L7" s="74">
        <f t="shared" si="2"/>
        <v>938.1667797760435</v>
      </c>
      <c r="M7" s="62">
        <f t="shared" si="6"/>
        <v>0.09999999999999998</v>
      </c>
      <c r="N7" s="199">
        <f t="shared" si="3"/>
        <v>99531.99</v>
      </c>
      <c r="O7" s="205">
        <f aca="true" t="shared" si="7" ref="O7:O35">N7/H7</f>
        <v>844.3501017984391</v>
      </c>
      <c r="P7" s="181">
        <f aca="true" t="shared" si="8" ref="P7:P35">100%-N7/K7</f>
        <v>0.09999999999999998</v>
      </c>
      <c r="Q7" s="186">
        <f t="shared" si="4"/>
        <v>0.19623831493774013</v>
      </c>
      <c r="R7" s="176">
        <v>80000</v>
      </c>
      <c r="S7" s="216">
        <f t="shared" si="5"/>
        <v>678.656260604004</v>
      </c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</row>
    <row r="8" spans="1:31" ht="12.75" customHeight="1">
      <c r="A8" s="329"/>
      <c r="B8" s="21"/>
      <c r="C8" s="52">
        <v>1113</v>
      </c>
      <c r="D8" s="53" t="s">
        <v>15</v>
      </c>
      <c r="E8" s="54" t="s">
        <v>11</v>
      </c>
      <c r="F8" s="52">
        <v>110.67</v>
      </c>
      <c r="G8" s="56">
        <v>12.11</v>
      </c>
      <c r="H8" s="57">
        <f>F8+G8</f>
        <v>122.78</v>
      </c>
      <c r="I8" s="70">
        <v>134193.62879999998</v>
      </c>
      <c r="J8" s="71">
        <f t="shared" si="0"/>
        <v>1092.9599999999998</v>
      </c>
      <c r="K8" s="74">
        <f t="shared" si="1"/>
        <v>120774.26591999998</v>
      </c>
      <c r="L8" s="74">
        <f t="shared" si="2"/>
        <v>983.6639999999998</v>
      </c>
      <c r="M8" s="62">
        <f t="shared" si="6"/>
        <v>0.09999999999999998</v>
      </c>
      <c r="N8" s="199">
        <f t="shared" si="3"/>
        <v>108696.83932799997</v>
      </c>
      <c r="O8" s="205">
        <f t="shared" si="7"/>
        <v>885.2975999999998</v>
      </c>
      <c r="P8" s="181">
        <f t="shared" si="8"/>
        <v>0.10000000000000009</v>
      </c>
      <c r="Q8" s="186">
        <f t="shared" si="4"/>
        <v>0.15360924412545374</v>
      </c>
      <c r="R8" s="176">
        <v>92000</v>
      </c>
      <c r="S8" s="216">
        <f t="shared" si="5"/>
        <v>749.3077048379215</v>
      </c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1:31" ht="13.5" thickBot="1">
      <c r="A9" s="330"/>
      <c r="B9" s="61"/>
      <c r="C9" s="94">
        <v>1114</v>
      </c>
      <c r="D9" s="95" t="s">
        <v>15</v>
      </c>
      <c r="E9" s="96" t="s">
        <v>11</v>
      </c>
      <c r="F9" s="94">
        <v>103.51</v>
      </c>
      <c r="G9" s="99">
        <v>5</v>
      </c>
      <c r="H9" s="100">
        <f>F9+G9</f>
        <v>108.51</v>
      </c>
      <c r="I9" s="101">
        <v>118597.08959999999</v>
      </c>
      <c r="J9" s="102">
        <f t="shared" si="0"/>
        <v>1092.9599999999998</v>
      </c>
      <c r="K9" s="140">
        <f t="shared" si="1"/>
        <v>106737.38063999999</v>
      </c>
      <c r="L9" s="140">
        <f t="shared" si="2"/>
        <v>983.6639999999999</v>
      </c>
      <c r="M9" s="82">
        <f t="shared" si="6"/>
        <v>0.10000000000000009</v>
      </c>
      <c r="N9" s="200">
        <f t="shared" si="3"/>
        <v>96063.64257599998</v>
      </c>
      <c r="O9" s="206">
        <f t="shared" si="7"/>
        <v>885.2975999999998</v>
      </c>
      <c r="P9" s="180">
        <f t="shared" si="8"/>
        <v>0.10000000000000009</v>
      </c>
      <c r="Q9" s="214">
        <f t="shared" si="4"/>
        <v>0.0423015666180373</v>
      </c>
      <c r="R9" s="174">
        <v>92000</v>
      </c>
      <c r="S9" s="215">
        <f t="shared" si="5"/>
        <v>847.8481245968113</v>
      </c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</row>
    <row r="10" spans="1:31" s="5" customFormat="1" ht="12.75" customHeight="1">
      <c r="A10" s="337" t="s">
        <v>26</v>
      </c>
      <c r="B10" s="33" t="s">
        <v>29</v>
      </c>
      <c r="C10" s="44">
        <v>1201</v>
      </c>
      <c r="D10" s="45" t="s">
        <v>8</v>
      </c>
      <c r="E10" s="46" t="s">
        <v>9</v>
      </c>
      <c r="F10" s="44">
        <v>83.29</v>
      </c>
      <c r="G10" s="44">
        <v>45</v>
      </c>
      <c r="H10" s="44">
        <v>128.29</v>
      </c>
      <c r="I10" s="72">
        <v>148034.395476</v>
      </c>
      <c r="J10" s="73">
        <f t="shared" si="0"/>
        <v>1153.9044000000001</v>
      </c>
      <c r="K10" s="128">
        <v>130000</v>
      </c>
      <c r="L10" s="128">
        <f t="shared" si="2"/>
        <v>1013.3291760854315</v>
      </c>
      <c r="M10" s="63">
        <f t="shared" si="6"/>
        <v>0.12182571096407002</v>
      </c>
      <c r="N10" s="198">
        <f t="shared" si="3"/>
        <v>117000</v>
      </c>
      <c r="O10" s="203">
        <f t="shared" si="7"/>
        <v>911.9962584768883</v>
      </c>
      <c r="P10" s="179">
        <f t="shared" si="8"/>
        <v>0.09999999999999998</v>
      </c>
      <c r="Q10" s="212">
        <f t="shared" si="4"/>
        <v>0.1282051282051282</v>
      </c>
      <c r="R10" s="178">
        <v>102000</v>
      </c>
      <c r="S10" s="213">
        <f t="shared" si="5"/>
        <v>795.0736612362616</v>
      </c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</row>
    <row r="11" spans="1:31" s="5" customFormat="1" ht="12.75" customHeight="1">
      <c r="A11" s="338"/>
      <c r="B11" s="31"/>
      <c r="C11" s="49">
        <v>1204</v>
      </c>
      <c r="D11" s="50" t="s">
        <v>12</v>
      </c>
      <c r="E11" s="51" t="s">
        <v>64</v>
      </c>
      <c r="F11" s="49">
        <v>109.16</v>
      </c>
      <c r="G11" s="49">
        <v>19</v>
      </c>
      <c r="H11" s="49">
        <v>128.16</v>
      </c>
      <c r="I11" s="74">
        <v>175442.37638399997</v>
      </c>
      <c r="J11" s="75">
        <f t="shared" si="0"/>
        <v>1368.9324</v>
      </c>
      <c r="K11" s="74">
        <f>I11-I11*10%</f>
        <v>157898.13874559998</v>
      </c>
      <c r="L11" s="74">
        <f aca="true" t="shared" si="9" ref="L11:L20">K11/H11</f>
        <v>1232.0391599999998</v>
      </c>
      <c r="M11" s="62">
        <f t="shared" si="6"/>
        <v>0.09999999999999998</v>
      </c>
      <c r="N11" s="199">
        <f t="shared" si="3"/>
        <v>142108.32487103998</v>
      </c>
      <c r="O11" s="205">
        <f t="shared" si="7"/>
        <v>1108.8352439999999</v>
      </c>
      <c r="P11" s="181">
        <f t="shared" si="8"/>
        <v>0.09999999999999998</v>
      </c>
      <c r="Q11" s="186">
        <f t="shared" si="4"/>
        <v>0.17668440532125895</v>
      </c>
      <c r="R11" s="176">
        <v>117000</v>
      </c>
      <c r="S11" s="216">
        <f t="shared" si="5"/>
        <v>912.9213483146068</v>
      </c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</row>
    <row r="12" spans="1:43" s="5" customFormat="1" ht="12.75" customHeight="1">
      <c r="A12" s="338"/>
      <c r="B12" s="31"/>
      <c r="C12" s="49">
        <v>1211</v>
      </c>
      <c r="D12" s="50" t="s">
        <v>12</v>
      </c>
      <c r="E12" s="51" t="s">
        <v>64</v>
      </c>
      <c r="F12" s="49">
        <v>108.49</v>
      </c>
      <c r="G12" s="49">
        <v>19</v>
      </c>
      <c r="H12" s="49">
        <v>127.49</v>
      </c>
      <c r="I12" s="74">
        <v>174525.19167600002</v>
      </c>
      <c r="J12" s="75">
        <f t="shared" si="0"/>
        <v>1368.9324000000001</v>
      </c>
      <c r="K12" s="74">
        <f>I12-I12*10%</f>
        <v>157072.67250840002</v>
      </c>
      <c r="L12" s="74">
        <f t="shared" si="9"/>
        <v>1232.0391600000003</v>
      </c>
      <c r="M12" s="62">
        <f t="shared" si="6"/>
        <v>0.09999999999999998</v>
      </c>
      <c r="N12" s="199">
        <f>K12-K12*10%</f>
        <v>141365.40525756002</v>
      </c>
      <c r="O12" s="205">
        <f t="shared" si="7"/>
        <v>1108.835244</v>
      </c>
      <c r="P12" s="181">
        <f t="shared" si="8"/>
        <v>0.09999999999999998</v>
      </c>
      <c r="Q12" s="186">
        <f t="shared" si="4"/>
        <v>0.17235762323297976</v>
      </c>
      <c r="R12" s="176">
        <v>117000</v>
      </c>
      <c r="S12" s="216">
        <f t="shared" si="5"/>
        <v>917.719036787199</v>
      </c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s="8" customFormat="1" ht="12.75" customHeight="1">
      <c r="A13" s="338"/>
      <c r="B13" s="32"/>
      <c r="C13" s="49">
        <v>1212</v>
      </c>
      <c r="D13" s="50" t="s">
        <v>15</v>
      </c>
      <c r="E13" s="51" t="s">
        <v>11</v>
      </c>
      <c r="F13" s="49">
        <v>94.91</v>
      </c>
      <c r="G13" s="49">
        <v>15</v>
      </c>
      <c r="H13" s="49">
        <v>109.91</v>
      </c>
      <c r="I13" s="48">
        <v>165174.9462</v>
      </c>
      <c r="J13" s="80">
        <f t="shared" si="0"/>
        <v>1502.8200000000002</v>
      </c>
      <c r="K13" s="74">
        <f>I13-I13*10%</f>
        <v>148657.45158</v>
      </c>
      <c r="L13" s="74">
        <f t="shared" si="9"/>
        <v>1352.538</v>
      </c>
      <c r="M13" s="62">
        <f t="shared" si="6"/>
        <v>0.10000000000000009</v>
      </c>
      <c r="N13" s="199">
        <f>K13-K13*10%</f>
        <v>133791.706422</v>
      </c>
      <c r="O13" s="205">
        <f t="shared" si="7"/>
        <v>1217.2841999999998</v>
      </c>
      <c r="P13" s="181">
        <f t="shared" si="8"/>
        <v>0.10000000000000009</v>
      </c>
      <c r="Q13" s="186">
        <f t="shared" si="4"/>
        <v>0.1030834181791418</v>
      </c>
      <c r="R13" s="176">
        <v>120000</v>
      </c>
      <c r="S13" s="216">
        <f t="shared" si="5"/>
        <v>1091.802383768538</v>
      </c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spans="1:43" s="5" customFormat="1" ht="12.75" customHeight="1">
      <c r="A14" s="338"/>
      <c r="B14" s="31"/>
      <c r="C14" s="49">
        <v>1217</v>
      </c>
      <c r="D14" s="50" t="s">
        <v>15</v>
      </c>
      <c r="E14" s="51" t="s">
        <v>11</v>
      </c>
      <c r="F14" s="49">
        <v>92.54</v>
      </c>
      <c r="G14" s="49">
        <v>15</v>
      </c>
      <c r="H14" s="49">
        <v>107.54</v>
      </c>
      <c r="I14" s="48">
        <v>161613.2628</v>
      </c>
      <c r="J14" s="80">
        <f t="shared" si="0"/>
        <v>1502.82</v>
      </c>
      <c r="K14" s="74">
        <f>I14-I14*10%</f>
        <v>145451.93652</v>
      </c>
      <c r="L14" s="74">
        <f t="shared" si="9"/>
        <v>1352.5379999999998</v>
      </c>
      <c r="M14" s="62">
        <f t="shared" si="6"/>
        <v>0.10000000000000009</v>
      </c>
      <c r="N14" s="199">
        <f>K14-K14*10%</f>
        <v>130906.74286799999</v>
      </c>
      <c r="O14" s="205">
        <f t="shared" si="7"/>
        <v>1217.2841999999998</v>
      </c>
      <c r="P14" s="181">
        <f t="shared" si="8"/>
        <v>0.09999999999999998</v>
      </c>
      <c r="Q14" s="186">
        <f t="shared" si="4"/>
        <v>0.06803883950409728</v>
      </c>
      <c r="R14" s="176">
        <v>122000</v>
      </c>
      <c r="S14" s="216">
        <f t="shared" si="5"/>
        <v>1134.4615956853263</v>
      </c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31" s="5" customFormat="1" ht="12.75" customHeight="1">
      <c r="A15" s="338"/>
      <c r="B15" s="31"/>
      <c r="C15" s="49">
        <v>1219</v>
      </c>
      <c r="D15" s="50" t="s">
        <v>20</v>
      </c>
      <c r="E15" s="51" t="s">
        <v>11</v>
      </c>
      <c r="F15" s="49">
        <v>108.27</v>
      </c>
      <c r="G15" s="49">
        <v>31</v>
      </c>
      <c r="H15" s="49">
        <v>139.27</v>
      </c>
      <c r="I15" s="48">
        <v>237838.3425</v>
      </c>
      <c r="J15" s="80">
        <f t="shared" si="0"/>
        <v>1707.7499999999998</v>
      </c>
      <c r="K15" s="74">
        <v>215000</v>
      </c>
      <c r="L15" s="74">
        <f t="shared" si="9"/>
        <v>1543.7639118259494</v>
      </c>
      <c r="M15" s="62">
        <f t="shared" si="6"/>
        <v>0.09602464539543287</v>
      </c>
      <c r="N15" s="199">
        <f>K15-K15*15%</f>
        <v>182750</v>
      </c>
      <c r="O15" s="205">
        <f t="shared" si="7"/>
        <v>1312.199325052057</v>
      </c>
      <c r="P15" s="181">
        <f t="shared" si="8"/>
        <v>0.15000000000000002</v>
      </c>
      <c r="Q15" s="186">
        <f t="shared" si="4"/>
        <v>0.17920656634746923</v>
      </c>
      <c r="R15" s="176">
        <v>150000</v>
      </c>
      <c r="S15" s="216">
        <f t="shared" si="5"/>
        <v>1077.0445896460112</v>
      </c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</row>
    <row r="16" spans="1:31" s="5" customFormat="1" ht="12.75" customHeight="1" thickBot="1">
      <c r="A16" s="339"/>
      <c r="B16" s="34"/>
      <c r="C16" s="87">
        <v>1221</v>
      </c>
      <c r="D16" s="88" t="s">
        <v>16</v>
      </c>
      <c r="E16" s="89" t="s">
        <v>11</v>
      </c>
      <c r="F16" s="87">
        <v>85.56</v>
      </c>
      <c r="G16" s="87">
        <v>30</v>
      </c>
      <c r="H16" s="87">
        <v>115.56</v>
      </c>
      <c r="I16" s="81">
        <v>162806.613552</v>
      </c>
      <c r="J16" s="90">
        <f t="shared" si="0"/>
        <v>1408.8491999999999</v>
      </c>
      <c r="K16" s="140">
        <f>I16-I16*10%</f>
        <v>146525.9521968</v>
      </c>
      <c r="L16" s="140">
        <f t="shared" si="9"/>
        <v>1267.96428</v>
      </c>
      <c r="M16" s="82">
        <f t="shared" si="6"/>
        <v>0.09999999999999998</v>
      </c>
      <c r="N16" s="200">
        <f>K16-K16*10%</f>
        <v>131873.35697712</v>
      </c>
      <c r="O16" s="206">
        <f t="shared" si="7"/>
        <v>1141.167852</v>
      </c>
      <c r="P16" s="180">
        <f t="shared" si="8"/>
        <v>0.09999999999999998</v>
      </c>
      <c r="Q16" s="214">
        <f t="shared" si="4"/>
        <v>0.07486999044722153</v>
      </c>
      <c r="R16" s="174">
        <v>122000</v>
      </c>
      <c r="S16" s="215">
        <f t="shared" si="5"/>
        <v>1055.7286258220838</v>
      </c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</row>
    <row r="17" spans="1:31" s="5" customFormat="1" ht="12.75" customHeight="1">
      <c r="A17" s="337" t="s">
        <v>26</v>
      </c>
      <c r="B17" s="33" t="s">
        <v>30</v>
      </c>
      <c r="C17" s="44">
        <v>1301</v>
      </c>
      <c r="D17" s="45" t="s">
        <v>8</v>
      </c>
      <c r="E17" s="46" t="s">
        <v>9</v>
      </c>
      <c r="F17" s="44">
        <v>81.16</v>
      </c>
      <c r="G17" s="44">
        <v>40</v>
      </c>
      <c r="H17" s="44">
        <v>121.16</v>
      </c>
      <c r="I17" s="128">
        <v>168465.128832</v>
      </c>
      <c r="J17" s="129">
        <f t="shared" si="0"/>
        <v>1390.4352</v>
      </c>
      <c r="K17" s="128">
        <v>135000</v>
      </c>
      <c r="L17" s="128">
        <f t="shared" si="9"/>
        <v>1114.229118520964</v>
      </c>
      <c r="M17" s="63">
        <f t="shared" si="6"/>
        <v>0.19864721597887902</v>
      </c>
      <c r="N17" s="198">
        <f aca="true" t="shared" si="10" ref="N17:N23">K17-K17*15%</f>
        <v>114750</v>
      </c>
      <c r="O17" s="203">
        <f t="shared" si="7"/>
        <v>947.0947507428194</v>
      </c>
      <c r="P17" s="179">
        <f t="shared" si="8"/>
        <v>0.15000000000000002</v>
      </c>
      <c r="Q17" s="212">
        <f t="shared" si="4"/>
        <v>0.08496732026143794</v>
      </c>
      <c r="R17" s="178">
        <v>105000</v>
      </c>
      <c r="S17" s="213">
        <f t="shared" si="5"/>
        <v>866.6226477385276</v>
      </c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</row>
    <row r="18" spans="1:19" s="5" customFormat="1" ht="12.75" customHeight="1">
      <c r="A18" s="338"/>
      <c r="B18" s="31"/>
      <c r="C18" s="49">
        <v>1311</v>
      </c>
      <c r="D18" s="50" t="s">
        <v>12</v>
      </c>
      <c r="E18" s="51" t="s">
        <v>65</v>
      </c>
      <c r="F18" s="49">
        <v>108.9</v>
      </c>
      <c r="G18" s="49">
        <v>19</v>
      </c>
      <c r="H18" s="49">
        <v>127.9</v>
      </c>
      <c r="I18" s="74">
        <v>204966.47754000002</v>
      </c>
      <c r="J18" s="75">
        <f t="shared" si="0"/>
        <v>1602.5526000000002</v>
      </c>
      <c r="K18" s="74">
        <f>I18-I18*10%</f>
        <v>184469.82978600002</v>
      </c>
      <c r="L18" s="74">
        <f t="shared" si="9"/>
        <v>1442.29734</v>
      </c>
      <c r="M18" s="68">
        <f t="shared" si="6"/>
        <v>0.09999999999999998</v>
      </c>
      <c r="N18" s="199">
        <f>K18-K18*15%</f>
        <v>156799.35531810002</v>
      </c>
      <c r="O18" s="205">
        <f t="shared" si="7"/>
        <v>1225.952739</v>
      </c>
      <c r="P18" s="181">
        <f t="shared" si="8"/>
        <v>0.15000000000000002</v>
      </c>
      <c r="Q18" s="186">
        <f t="shared" si="4"/>
        <v>0.17091495857066485</v>
      </c>
      <c r="R18" s="176">
        <v>130000</v>
      </c>
      <c r="S18" s="216">
        <f t="shared" si="5"/>
        <v>1016.419077404222</v>
      </c>
    </row>
    <row r="19" spans="1:19" s="5" customFormat="1" ht="12.75" customHeight="1">
      <c r="A19" s="338"/>
      <c r="B19" s="31"/>
      <c r="C19" s="49">
        <v>1312</v>
      </c>
      <c r="D19" s="50" t="s">
        <v>15</v>
      </c>
      <c r="E19" s="51" t="s">
        <v>11</v>
      </c>
      <c r="F19" s="49">
        <v>95.08</v>
      </c>
      <c r="G19" s="49">
        <v>14</v>
      </c>
      <c r="H19" s="49">
        <v>109.08</v>
      </c>
      <c r="I19" s="48">
        <v>178830.1152</v>
      </c>
      <c r="J19" s="80">
        <f t="shared" si="0"/>
        <v>1639.44</v>
      </c>
      <c r="K19" s="74">
        <f>I19-I19*10%</f>
        <v>160947.10368</v>
      </c>
      <c r="L19" s="74">
        <f t="shared" si="9"/>
        <v>1475.496</v>
      </c>
      <c r="M19" s="62">
        <f t="shared" si="6"/>
        <v>0.09999999999999998</v>
      </c>
      <c r="N19" s="199">
        <f t="shared" si="10"/>
        <v>136805.038128</v>
      </c>
      <c r="O19" s="205">
        <f t="shared" si="7"/>
        <v>1254.1716</v>
      </c>
      <c r="P19" s="181">
        <f t="shared" si="8"/>
        <v>0.15000000000000013</v>
      </c>
      <c r="Q19" s="186">
        <f t="shared" si="4"/>
        <v>0.04974259881886023</v>
      </c>
      <c r="R19" s="176">
        <v>130000</v>
      </c>
      <c r="S19" s="216">
        <f t="shared" si="5"/>
        <v>1191.7858452511919</v>
      </c>
    </row>
    <row r="20" spans="1:19" s="5" customFormat="1" ht="12.75" customHeight="1">
      <c r="A20" s="338"/>
      <c r="B20" s="31"/>
      <c r="C20" s="49">
        <v>1317</v>
      </c>
      <c r="D20" s="50" t="s">
        <v>15</v>
      </c>
      <c r="E20" s="51" t="s">
        <v>11</v>
      </c>
      <c r="F20" s="49">
        <v>92.88</v>
      </c>
      <c r="G20" s="49">
        <v>15</v>
      </c>
      <c r="H20" s="49">
        <v>107.88</v>
      </c>
      <c r="I20" s="48">
        <v>176862.7872</v>
      </c>
      <c r="J20" s="80">
        <f t="shared" si="0"/>
        <v>1639.44</v>
      </c>
      <c r="K20" s="74">
        <f>I20-I20*10%</f>
        <v>159176.50848</v>
      </c>
      <c r="L20" s="74">
        <f t="shared" si="9"/>
        <v>1475.4959999999999</v>
      </c>
      <c r="M20" s="62">
        <f t="shared" si="6"/>
        <v>0.09999999999999998</v>
      </c>
      <c r="N20" s="199">
        <f t="shared" si="10"/>
        <v>135300.032208</v>
      </c>
      <c r="O20" s="205">
        <f t="shared" si="7"/>
        <v>1254.1716</v>
      </c>
      <c r="P20" s="181">
        <f t="shared" si="8"/>
        <v>0.15000000000000002</v>
      </c>
      <c r="Q20" s="186">
        <f t="shared" si="4"/>
        <v>0.04656341986907142</v>
      </c>
      <c r="R20" s="176">
        <v>129000</v>
      </c>
      <c r="S20" s="216">
        <f t="shared" si="5"/>
        <v>1195.773081201335</v>
      </c>
    </row>
    <row r="21" spans="1:19" s="5" customFormat="1" ht="12.75" customHeight="1">
      <c r="A21" s="342"/>
      <c r="B21" s="132" t="s">
        <v>69</v>
      </c>
      <c r="C21" s="133">
        <v>1320</v>
      </c>
      <c r="D21" s="134" t="s">
        <v>70</v>
      </c>
      <c r="E21" s="135" t="s">
        <v>11</v>
      </c>
      <c r="F21" s="136">
        <v>111.18</v>
      </c>
      <c r="G21" s="137">
        <v>29</v>
      </c>
      <c r="H21" s="136">
        <f>F21+G21</f>
        <v>140.18</v>
      </c>
      <c r="I21" s="138">
        <v>235000</v>
      </c>
      <c r="J21" s="138">
        <f>I21/H21</f>
        <v>1676.4160365244684</v>
      </c>
      <c r="K21" s="142">
        <v>235000</v>
      </c>
      <c r="L21" s="142">
        <f>K21/H21</f>
        <v>1676.4160365244684</v>
      </c>
      <c r="M21" s="139"/>
      <c r="N21" s="201">
        <f>K21-K21*15%</f>
        <v>199750</v>
      </c>
      <c r="O21" s="207">
        <f>N21/H21</f>
        <v>1424.9536310457981</v>
      </c>
      <c r="P21" s="182">
        <f>100%-N21/K21</f>
        <v>0.15000000000000002</v>
      </c>
      <c r="Q21" s="208">
        <f t="shared" si="4"/>
        <v>0.08886107634543183</v>
      </c>
      <c r="R21" s="125">
        <v>182000</v>
      </c>
      <c r="S21" s="217">
        <f t="shared" si="5"/>
        <v>1298.3307176487372</v>
      </c>
    </row>
    <row r="22" spans="1:19" s="5" customFormat="1" ht="12.75" customHeight="1" thickBot="1">
      <c r="A22" s="339"/>
      <c r="B22" s="34"/>
      <c r="C22" s="87">
        <v>1321</v>
      </c>
      <c r="D22" s="88" t="s">
        <v>16</v>
      </c>
      <c r="E22" s="89" t="s">
        <v>11</v>
      </c>
      <c r="F22" s="87">
        <v>83.92</v>
      </c>
      <c r="G22" s="87">
        <v>32</v>
      </c>
      <c r="H22" s="87">
        <v>115.92</v>
      </c>
      <c r="I22" s="81">
        <v>178751.42208</v>
      </c>
      <c r="J22" s="90">
        <f t="shared" si="0"/>
        <v>1542.024</v>
      </c>
      <c r="K22" s="140">
        <f>I22-I22*10%</f>
        <v>160876.27987199998</v>
      </c>
      <c r="L22" s="140">
        <f aca="true" t="shared" si="11" ref="L22:L28">K22/H22</f>
        <v>1387.8215999999998</v>
      </c>
      <c r="M22" s="82">
        <f aca="true" t="shared" si="12" ref="M22:M28">100%-K22/I22</f>
        <v>0.09999999999999998</v>
      </c>
      <c r="N22" s="200">
        <f t="shared" si="10"/>
        <v>136744.83789119998</v>
      </c>
      <c r="O22" s="206">
        <f t="shared" si="7"/>
        <v>1179.6483599999997</v>
      </c>
      <c r="P22" s="180">
        <f t="shared" si="8"/>
        <v>0.15000000000000002</v>
      </c>
      <c r="Q22" s="214">
        <f t="shared" si="4"/>
        <v>0.071262930590136</v>
      </c>
      <c r="R22" s="174">
        <v>127000</v>
      </c>
      <c r="S22" s="215">
        <f t="shared" si="5"/>
        <v>1095.5831608005522</v>
      </c>
    </row>
    <row r="23" spans="1:19" s="5" customFormat="1" ht="12.75" customHeight="1">
      <c r="A23" s="331" t="s">
        <v>26</v>
      </c>
      <c r="B23" s="33" t="s">
        <v>31</v>
      </c>
      <c r="C23" s="44">
        <v>1401</v>
      </c>
      <c r="D23" s="45" t="s">
        <v>8</v>
      </c>
      <c r="E23" s="46" t="s">
        <v>9</v>
      </c>
      <c r="F23" s="44">
        <v>78.6</v>
      </c>
      <c r="G23" s="44">
        <v>39</v>
      </c>
      <c r="H23" s="44">
        <v>117.6</v>
      </c>
      <c r="I23" s="128">
        <v>187978.1904</v>
      </c>
      <c r="J23" s="129">
        <f aca="true" t="shared" si="13" ref="J23:J31">I23/H23</f>
        <v>1598.454</v>
      </c>
      <c r="K23" s="128">
        <v>145000</v>
      </c>
      <c r="L23" s="128">
        <f t="shared" si="11"/>
        <v>1232.9931972789116</v>
      </c>
      <c r="M23" s="63">
        <f t="shared" si="12"/>
        <v>0.22863391922513154</v>
      </c>
      <c r="N23" s="198">
        <f t="shared" si="10"/>
        <v>123250</v>
      </c>
      <c r="O23" s="203">
        <f t="shared" si="7"/>
        <v>1048.044217687075</v>
      </c>
      <c r="P23" s="179">
        <f t="shared" si="8"/>
        <v>0.15000000000000002</v>
      </c>
      <c r="Q23" s="212">
        <f t="shared" si="4"/>
        <v>0.06693711967545635</v>
      </c>
      <c r="R23" s="178">
        <v>115000</v>
      </c>
      <c r="S23" s="213">
        <f t="shared" si="5"/>
        <v>977.8911564625851</v>
      </c>
    </row>
    <row r="24" spans="1:19" s="5" customFormat="1" ht="12.75" customHeight="1">
      <c r="A24" s="332"/>
      <c r="B24" s="31"/>
      <c r="C24" s="49">
        <v>1404</v>
      </c>
      <c r="D24" s="50" t="s">
        <v>13</v>
      </c>
      <c r="E24" s="51" t="s">
        <v>9</v>
      </c>
      <c r="F24" s="49">
        <v>55.96</v>
      </c>
      <c r="G24" s="49">
        <v>8</v>
      </c>
      <c r="H24" s="49">
        <v>63.96</v>
      </c>
      <c r="I24" s="74">
        <v>106908</v>
      </c>
      <c r="J24" s="75">
        <f t="shared" si="13"/>
        <v>1671.4821763602251</v>
      </c>
      <c r="K24" s="74">
        <f>I24-I24*15%</f>
        <v>90871.8</v>
      </c>
      <c r="L24" s="74">
        <f t="shared" si="11"/>
        <v>1420.7598499061914</v>
      </c>
      <c r="M24" s="62">
        <f t="shared" si="12"/>
        <v>0.15000000000000002</v>
      </c>
      <c r="N24" s="199">
        <f>K24-K24*5%</f>
        <v>86328.21</v>
      </c>
      <c r="O24" s="205">
        <f t="shared" si="7"/>
        <v>1349.721857410882</v>
      </c>
      <c r="P24" s="181">
        <f t="shared" si="8"/>
        <v>0.04999999999999993</v>
      </c>
      <c r="Q24" s="186">
        <f t="shared" si="4"/>
        <v>0.2470595648861479</v>
      </c>
      <c r="R24" s="176">
        <v>65000</v>
      </c>
      <c r="S24" s="216">
        <f t="shared" si="5"/>
        <v>1016.260162601626</v>
      </c>
    </row>
    <row r="25" spans="1:19" s="5" customFormat="1" ht="12.75" customHeight="1">
      <c r="A25" s="332"/>
      <c r="B25" s="31"/>
      <c r="C25" s="49">
        <v>1406</v>
      </c>
      <c r="D25" s="50" t="s">
        <v>13</v>
      </c>
      <c r="E25" s="51" t="s">
        <v>14</v>
      </c>
      <c r="F25" s="49">
        <v>43.19</v>
      </c>
      <c r="G25" s="49">
        <v>3</v>
      </c>
      <c r="H25" s="49">
        <v>46.19</v>
      </c>
      <c r="I25" s="130">
        <v>77177.14349399999</v>
      </c>
      <c r="J25" s="131">
        <f t="shared" si="13"/>
        <v>1670.8626</v>
      </c>
      <c r="K25" s="74">
        <f>I25-I25*15%</f>
        <v>65600.57196989999</v>
      </c>
      <c r="L25" s="74">
        <f t="shared" si="11"/>
        <v>1420.2332099999999</v>
      </c>
      <c r="M25" s="62">
        <f t="shared" si="12"/>
        <v>0.15000000000000002</v>
      </c>
      <c r="N25" s="199">
        <f>K25-K25*5%</f>
        <v>62320.54337140499</v>
      </c>
      <c r="O25" s="205">
        <f>N25/H25</f>
        <v>1349.2215494999998</v>
      </c>
      <c r="P25" s="181">
        <f>100%-N25/K25</f>
        <v>0.050000000000000044</v>
      </c>
      <c r="Q25" s="186">
        <f t="shared" si="4"/>
        <v>0.1174659747072091</v>
      </c>
      <c r="R25" s="176">
        <v>55000</v>
      </c>
      <c r="S25" s="216">
        <f t="shared" si="5"/>
        <v>1190.7339250920113</v>
      </c>
    </row>
    <row r="26" spans="1:19" s="5" customFormat="1" ht="12.75" customHeight="1">
      <c r="A26" s="332"/>
      <c r="B26" s="31"/>
      <c r="C26" s="49">
        <v>1407</v>
      </c>
      <c r="D26" s="50" t="s">
        <v>13</v>
      </c>
      <c r="E26" s="51" t="s">
        <v>9</v>
      </c>
      <c r="F26" s="49">
        <v>48.04</v>
      </c>
      <c r="G26" s="49">
        <v>10</v>
      </c>
      <c r="H26" s="49">
        <v>58.04</v>
      </c>
      <c r="I26" s="74">
        <v>96976.865304</v>
      </c>
      <c r="J26" s="75">
        <f t="shared" si="13"/>
        <v>1670.8626000000002</v>
      </c>
      <c r="K26" s="74">
        <f>I26-I26*15%</f>
        <v>82430.3355084</v>
      </c>
      <c r="L26" s="74">
        <f t="shared" si="11"/>
        <v>1420.23321</v>
      </c>
      <c r="M26" s="62">
        <f t="shared" si="12"/>
        <v>0.15000000000000002</v>
      </c>
      <c r="N26" s="199">
        <f>K26-K26*5%</f>
        <v>78308.81873298001</v>
      </c>
      <c r="O26" s="205">
        <f t="shared" si="7"/>
        <v>1349.2215495000003</v>
      </c>
      <c r="P26" s="181">
        <f t="shared" si="8"/>
        <v>0.04999999999999993</v>
      </c>
      <c r="Q26" s="186">
        <f t="shared" si="4"/>
        <v>0.16995300080264086</v>
      </c>
      <c r="R26" s="176">
        <v>65000</v>
      </c>
      <c r="S26" s="216">
        <f t="shared" si="5"/>
        <v>1119.9172984148863</v>
      </c>
    </row>
    <row r="27" spans="1:19" s="5" customFormat="1" ht="12.75" customHeight="1" thickBot="1">
      <c r="A27" s="333"/>
      <c r="B27" s="34"/>
      <c r="C27" s="87">
        <v>1412</v>
      </c>
      <c r="D27" s="88" t="s">
        <v>15</v>
      </c>
      <c r="E27" s="89" t="s">
        <v>11</v>
      </c>
      <c r="F27" s="87">
        <v>82.33</v>
      </c>
      <c r="G27" s="87">
        <v>27</v>
      </c>
      <c r="H27" s="87">
        <v>109.33</v>
      </c>
      <c r="I27" s="81">
        <v>202619.1024</v>
      </c>
      <c r="J27" s="90">
        <f t="shared" si="13"/>
        <v>1853.28</v>
      </c>
      <c r="K27" s="140">
        <f>I27-I27*10%</f>
        <v>182357.19216</v>
      </c>
      <c r="L27" s="140">
        <f t="shared" si="11"/>
        <v>1667.952</v>
      </c>
      <c r="M27" s="82">
        <f t="shared" si="12"/>
        <v>0.09999999999999998</v>
      </c>
      <c r="N27" s="200">
        <f>K27-K27*20%</f>
        <v>145885.753728</v>
      </c>
      <c r="O27" s="206">
        <f t="shared" si="7"/>
        <v>1334.3616000000002</v>
      </c>
      <c r="P27" s="184">
        <f t="shared" si="8"/>
        <v>0.19999999999999996</v>
      </c>
      <c r="Q27" s="214">
        <f t="shared" si="4"/>
        <v>0.09518238329076067</v>
      </c>
      <c r="R27" s="174">
        <v>132000</v>
      </c>
      <c r="S27" s="215">
        <f t="shared" si="5"/>
        <v>1207.3538827403274</v>
      </c>
    </row>
    <row r="28" spans="1:19" ht="12.75" customHeight="1">
      <c r="A28" s="343" t="s">
        <v>26</v>
      </c>
      <c r="B28" s="20" t="s">
        <v>32</v>
      </c>
      <c r="C28" s="58">
        <v>1501</v>
      </c>
      <c r="D28" s="59" t="s">
        <v>8</v>
      </c>
      <c r="E28" s="60" t="s">
        <v>14</v>
      </c>
      <c r="F28" s="58">
        <v>80.14</v>
      </c>
      <c r="G28" s="58">
        <v>77</v>
      </c>
      <c r="H28" s="58">
        <v>157.14</v>
      </c>
      <c r="I28" s="128">
        <v>209252.21248799993</v>
      </c>
      <c r="J28" s="128">
        <f t="shared" si="13"/>
        <v>1331.6291999999996</v>
      </c>
      <c r="K28" s="128">
        <v>150000</v>
      </c>
      <c r="L28" s="128">
        <f t="shared" si="11"/>
        <v>954.5628102329134</v>
      </c>
      <c r="M28" s="63">
        <f t="shared" si="12"/>
        <v>0.2831617012957408</v>
      </c>
      <c r="N28" s="198">
        <f>K28-K28*10%</f>
        <v>135000</v>
      </c>
      <c r="O28" s="203">
        <f t="shared" si="7"/>
        <v>859.1065292096221</v>
      </c>
      <c r="P28" s="179">
        <f t="shared" si="8"/>
        <v>0.09999999999999998</v>
      </c>
      <c r="Q28" s="212">
        <f t="shared" si="4"/>
        <v>0.12592592592592589</v>
      </c>
      <c r="R28" s="178">
        <v>118000</v>
      </c>
      <c r="S28" s="213">
        <f t="shared" si="5"/>
        <v>750.9227440498919</v>
      </c>
    </row>
    <row r="29" spans="1:19" ht="12.75">
      <c r="A29" s="344"/>
      <c r="B29" s="21"/>
      <c r="C29" s="52">
        <v>1505</v>
      </c>
      <c r="D29" s="53" t="s">
        <v>13</v>
      </c>
      <c r="E29" s="54" t="s">
        <v>14</v>
      </c>
      <c r="F29" s="52">
        <v>42.37</v>
      </c>
      <c r="G29" s="52">
        <v>5</v>
      </c>
      <c r="H29" s="52">
        <v>47.37</v>
      </c>
      <c r="I29" s="74">
        <v>84131.96220000001</v>
      </c>
      <c r="J29" s="74">
        <f t="shared" si="13"/>
        <v>1776.0600000000004</v>
      </c>
      <c r="K29" s="74">
        <f>I29-I29*15%</f>
        <v>71512.16787</v>
      </c>
      <c r="L29" s="74">
        <f aca="true" t="shared" si="14" ref="L29:L35">K29/H29</f>
        <v>1509.6510000000003</v>
      </c>
      <c r="M29" s="62">
        <f aca="true" t="shared" si="15" ref="M29:M35">100%-K29/I29</f>
        <v>0.15000000000000002</v>
      </c>
      <c r="N29" s="199">
        <f>K29-K29*5%</f>
        <v>67936.5594765</v>
      </c>
      <c r="O29" s="205">
        <f t="shared" si="7"/>
        <v>1434.1684500000001</v>
      </c>
      <c r="P29" s="181">
        <f t="shared" si="8"/>
        <v>0.050000000000000044</v>
      </c>
      <c r="Q29" s="186">
        <f t="shared" si="4"/>
        <v>0.19042117493416633</v>
      </c>
      <c r="R29" s="176">
        <v>55000</v>
      </c>
      <c r="S29" s="216">
        <f t="shared" si="5"/>
        <v>1161.0724086974878</v>
      </c>
    </row>
    <row r="30" spans="1:19" ht="12.75">
      <c r="A30" s="344"/>
      <c r="B30" s="21"/>
      <c r="C30" s="52">
        <v>1506</v>
      </c>
      <c r="D30" s="53" t="s">
        <v>13</v>
      </c>
      <c r="E30" s="54" t="s">
        <v>9</v>
      </c>
      <c r="F30" s="52">
        <v>48.04</v>
      </c>
      <c r="G30" s="52">
        <v>10</v>
      </c>
      <c r="H30" s="52">
        <v>58.04</v>
      </c>
      <c r="I30" s="74">
        <v>103082.5224</v>
      </c>
      <c r="J30" s="74">
        <f t="shared" si="13"/>
        <v>1776.06</v>
      </c>
      <c r="K30" s="74">
        <f>I30-I30*15%</f>
        <v>87620.14404</v>
      </c>
      <c r="L30" s="74">
        <f t="shared" si="14"/>
        <v>1509.651</v>
      </c>
      <c r="M30" s="62">
        <f t="shared" si="15"/>
        <v>0.15000000000000002</v>
      </c>
      <c r="N30" s="199">
        <f>K30-K30*5%</f>
        <v>83239.136838</v>
      </c>
      <c r="O30" s="205">
        <f t="shared" si="7"/>
        <v>1434.1684500000001</v>
      </c>
      <c r="P30" s="181">
        <f t="shared" si="8"/>
        <v>0.04999999999999993</v>
      </c>
      <c r="Q30" s="186">
        <f t="shared" si="4"/>
        <v>0.17106300448204081</v>
      </c>
      <c r="R30" s="176">
        <v>69000</v>
      </c>
      <c r="S30" s="216">
        <f t="shared" si="5"/>
        <v>1188.8352860096486</v>
      </c>
    </row>
    <row r="31" spans="1:19" ht="12.75">
      <c r="A31" s="344"/>
      <c r="B31" s="21"/>
      <c r="C31" s="52">
        <v>1510</v>
      </c>
      <c r="D31" s="53" t="s">
        <v>12</v>
      </c>
      <c r="E31" s="54" t="s">
        <v>9</v>
      </c>
      <c r="F31" s="52">
        <v>77.91</v>
      </c>
      <c r="G31" s="52">
        <v>28.5</v>
      </c>
      <c r="H31" s="52">
        <v>106.41</v>
      </c>
      <c r="I31" s="74">
        <v>195387.14764799998</v>
      </c>
      <c r="J31" s="74">
        <f t="shared" si="13"/>
        <v>1836.1727999999998</v>
      </c>
      <c r="K31" s="74">
        <f>I31-I31*12%</f>
        <v>171940.68993023998</v>
      </c>
      <c r="L31" s="74">
        <f t="shared" si="14"/>
        <v>1615.832064</v>
      </c>
      <c r="M31" s="68">
        <f t="shared" si="15"/>
        <v>0.12</v>
      </c>
      <c r="N31" s="199">
        <f>K31-K31*10%</f>
        <v>154746.62093721598</v>
      </c>
      <c r="O31" s="205">
        <f>N31/H31</f>
        <v>1454.2488575999998</v>
      </c>
      <c r="P31" s="181">
        <f>100%-N31/K31</f>
        <v>0.10000000000000009</v>
      </c>
      <c r="Q31" s="186">
        <f t="shared" si="4"/>
        <v>0.15991703590901807</v>
      </c>
      <c r="R31" s="176">
        <v>130000</v>
      </c>
      <c r="S31" s="216">
        <f t="shared" si="5"/>
        <v>1221.6896908185322</v>
      </c>
    </row>
    <row r="32" spans="1:19" ht="13.5" thickBot="1">
      <c r="A32" s="344"/>
      <c r="B32" s="21"/>
      <c r="C32" s="52">
        <v>1512</v>
      </c>
      <c r="D32" s="53" t="s">
        <v>15</v>
      </c>
      <c r="E32" s="54" t="s">
        <v>11</v>
      </c>
      <c r="F32" s="52">
        <v>130.44</v>
      </c>
      <c r="G32" s="52">
        <v>43.35</v>
      </c>
      <c r="H32" s="52">
        <v>173.79</v>
      </c>
      <c r="I32" s="74">
        <v>305234.189568</v>
      </c>
      <c r="J32" s="74">
        <f>I32/H32</f>
        <v>1756.3392</v>
      </c>
      <c r="K32" s="74">
        <f>I32-I32*13%</f>
        <v>265553.74492415995</v>
      </c>
      <c r="L32" s="74">
        <f t="shared" si="14"/>
        <v>1528.0151039999998</v>
      </c>
      <c r="M32" s="62">
        <f t="shared" si="15"/>
        <v>0.13000000000000012</v>
      </c>
      <c r="N32" s="200">
        <f>K32-K32*20%</f>
        <v>212442.99593932796</v>
      </c>
      <c r="O32" s="206">
        <f>N32/H32</f>
        <v>1222.4120831999999</v>
      </c>
      <c r="P32" s="184">
        <f>100%-N32/K32</f>
        <v>0.20000000000000007</v>
      </c>
      <c r="Q32" s="186">
        <f t="shared" si="4"/>
        <v>0.08210671226040112</v>
      </c>
      <c r="R32" s="176">
        <v>195000</v>
      </c>
      <c r="S32" s="216">
        <f t="shared" si="5"/>
        <v>1122.04384602106</v>
      </c>
    </row>
    <row r="33" spans="1:19" ht="12.75" customHeight="1">
      <c r="A33" s="334" t="s">
        <v>26</v>
      </c>
      <c r="B33" s="167" t="s">
        <v>51</v>
      </c>
      <c r="C33" s="58">
        <v>1603</v>
      </c>
      <c r="D33" s="59" t="s">
        <v>10</v>
      </c>
      <c r="E33" s="60" t="s">
        <v>11</v>
      </c>
      <c r="F33" s="58">
        <v>110.82</v>
      </c>
      <c r="G33" s="58">
        <v>46</v>
      </c>
      <c r="H33" s="58">
        <v>156.82</v>
      </c>
      <c r="I33" s="47">
        <v>279453.24</v>
      </c>
      <c r="J33" s="86">
        <f>I33/H33</f>
        <v>1782</v>
      </c>
      <c r="K33" s="128">
        <f>I33-I33*10%</f>
        <v>251507.916</v>
      </c>
      <c r="L33" s="128">
        <f t="shared" si="14"/>
        <v>1603.8</v>
      </c>
      <c r="M33" s="63">
        <f t="shared" si="15"/>
        <v>0.09999999999999998</v>
      </c>
      <c r="N33" s="198">
        <f>K33-K33*20%</f>
        <v>201206.3328</v>
      </c>
      <c r="O33" s="203">
        <f t="shared" si="7"/>
        <v>1283.0400000000002</v>
      </c>
      <c r="P33" s="185">
        <f t="shared" si="8"/>
        <v>0.19999999999999996</v>
      </c>
      <c r="Q33" s="212">
        <f t="shared" si="4"/>
        <v>0.1053959510363881</v>
      </c>
      <c r="R33" s="178">
        <v>180000</v>
      </c>
      <c r="S33" s="213">
        <f>R33/H33</f>
        <v>1147.8127789822727</v>
      </c>
    </row>
    <row r="34" spans="1:19" ht="13.5" customHeight="1">
      <c r="A34" s="335"/>
      <c r="B34" s="35"/>
      <c r="C34" s="52">
        <v>1604</v>
      </c>
      <c r="D34" s="53" t="s">
        <v>15</v>
      </c>
      <c r="E34" s="54" t="s">
        <v>11</v>
      </c>
      <c r="F34" s="52">
        <v>111.8</v>
      </c>
      <c r="G34" s="52">
        <v>46</v>
      </c>
      <c r="H34" s="52">
        <v>157.8</v>
      </c>
      <c r="I34" s="48">
        <v>292447.58400000003</v>
      </c>
      <c r="J34" s="80">
        <f>I34/H34</f>
        <v>1853.28</v>
      </c>
      <c r="K34" s="74">
        <f>I34-I34*10%</f>
        <v>263202.82560000004</v>
      </c>
      <c r="L34" s="74">
        <f t="shared" si="14"/>
        <v>1667.9520000000002</v>
      </c>
      <c r="M34" s="62">
        <f t="shared" si="15"/>
        <v>0.09999999999999998</v>
      </c>
      <c r="N34" s="199">
        <f>K34-K34*20%</f>
        <v>210562.26048000003</v>
      </c>
      <c r="O34" s="205">
        <f t="shared" si="7"/>
        <v>1334.3616000000002</v>
      </c>
      <c r="P34" s="183">
        <f t="shared" si="8"/>
        <v>0.20000000000000007</v>
      </c>
      <c r="Q34" s="186">
        <f t="shared" si="4"/>
        <v>0.14514595545436282</v>
      </c>
      <c r="R34" s="176">
        <v>180000</v>
      </c>
      <c r="S34" s="216">
        <f>R34/H34</f>
        <v>1140.6844106463877</v>
      </c>
    </row>
    <row r="35" spans="1:19" ht="13.5" customHeight="1" thickBot="1">
      <c r="A35" s="336"/>
      <c r="B35" s="36"/>
      <c r="C35" s="94">
        <v>1606</v>
      </c>
      <c r="D35" s="95" t="s">
        <v>21</v>
      </c>
      <c r="E35" s="96" t="s">
        <v>136</v>
      </c>
      <c r="F35" s="94">
        <v>85.16</v>
      </c>
      <c r="G35" s="94">
        <v>32</v>
      </c>
      <c r="H35" s="94">
        <v>117.16</v>
      </c>
      <c r="I35" s="81">
        <v>218466.471168</v>
      </c>
      <c r="J35" s="90">
        <f>I35/H35</f>
        <v>1864.6848</v>
      </c>
      <c r="K35" s="140">
        <f>I35-I35*10%</f>
        <v>196619.8240512</v>
      </c>
      <c r="L35" s="140">
        <f t="shared" si="14"/>
        <v>1678.21632</v>
      </c>
      <c r="M35" s="82">
        <f t="shared" si="15"/>
        <v>0.09999999999999998</v>
      </c>
      <c r="N35" s="202">
        <f>K35-K35*20%</f>
        <v>157295.85924096</v>
      </c>
      <c r="O35" s="206">
        <f t="shared" si="7"/>
        <v>1342.5730560000002</v>
      </c>
      <c r="P35" s="184">
        <f t="shared" si="8"/>
        <v>0.19999999999999996</v>
      </c>
      <c r="Q35" s="214">
        <f t="shared" si="4"/>
        <v>0.1417447309074119</v>
      </c>
      <c r="R35" s="174">
        <v>135000</v>
      </c>
      <c r="S35" s="215">
        <f>R35/H35</f>
        <v>1152.2703994537385</v>
      </c>
    </row>
    <row r="36" spans="1:19" ht="13.5" customHeight="1" thickBot="1">
      <c r="A36" s="405"/>
      <c r="B36" s="406"/>
      <c r="C36" s="407"/>
      <c r="D36" s="408"/>
      <c r="E36" s="409"/>
      <c r="F36" s="407"/>
      <c r="G36" s="407"/>
      <c r="H36" s="407"/>
      <c r="I36" s="410"/>
      <c r="J36" s="410"/>
      <c r="K36" s="411"/>
      <c r="L36" s="412"/>
      <c r="M36" s="413"/>
      <c r="N36" s="414"/>
      <c r="O36" s="415"/>
      <c r="P36" s="416"/>
      <c r="Q36" s="417"/>
      <c r="R36" s="418"/>
      <c r="S36" s="419"/>
    </row>
    <row r="37" spans="1:19" ht="27" customHeight="1">
      <c r="A37" s="324" t="s">
        <v>113</v>
      </c>
      <c r="B37" s="325"/>
      <c r="C37" s="312" t="s">
        <v>0</v>
      </c>
      <c r="D37" s="312" t="s">
        <v>1</v>
      </c>
      <c r="E37" s="312" t="s">
        <v>2</v>
      </c>
      <c r="F37" s="314" t="s">
        <v>3</v>
      </c>
      <c r="G37" s="314" t="s">
        <v>4</v>
      </c>
      <c r="H37" s="314" t="s">
        <v>5</v>
      </c>
      <c r="I37" s="323"/>
      <c r="J37" s="309" t="s">
        <v>6</v>
      </c>
      <c r="K37" s="316" t="s">
        <v>72</v>
      </c>
      <c r="L37" s="321" t="s">
        <v>6</v>
      </c>
      <c r="M37" s="310" t="s">
        <v>66</v>
      </c>
      <c r="N37" s="358" t="s">
        <v>112</v>
      </c>
      <c r="O37" s="360" t="s">
        <v>6</v>
      </c>
      <c r="P37" s="304" t="s">
        <v>109</v>
      </c>
      <c r="Q37" s="356"/>
      <c r="R37" s="352" t="s">
        <v>135</v>
      </c>
      <c r="S37" s="352" t="s">
        <v>6</v>
      </c>
    </row>
    <row r="38" spans="1:19" ht="18.75" customHeight="1" thickBot="1">
      <c r="A38" s="326"/>
      <c r="B38" s="327"/>
      <c r="C38" s="313"/>
      <c r="D38" s="313"/>
      <c r="E38" s="313"/>
      <c r="F38" s="315"/>
      <c r="G38" s="315"/>
      <c r="H38" s="315" t="s">
        <v>7</v>
      </c>
      <c r="I38" s="323"/>
      <c r="J38" s="309"/>
      <c r="K38" s="317"/>
      <c r="L38" s="322"/>
      <c r="M38" s="311"/>
      <c r="N38" s="359"/>
      <c r="O38" s="361"/>
      <c r="P38" s="305"/>
      <c r="Q38" s="357"/>
      <c r="R38" s="353"/>
      <c r="S38" s="354"/>
    </row>
    <row r="39" spans="1:19" ht="12.75" customHeight="1" hidden="1" thickBot="1">
      <c r="A39" s="22"/>
      <c r="B39" s="23" t="s">
        <v>52</v>
      </c>
      <c r="C39" s="278">
        <v>2005</v>
      </c>
      <c r="D39" s="279" t="s">
        <v>13</v>
      </c>
      <c r="E39" s="285" t="s">
        <v>9</v>
      </c>
      <c r="F39" s="278">
        <v>65.74</v>
      </c>
      <c r="G39" s="278"/>
      <c r="H39" s="278">
        <v>65.74</v>
      </c>
      <c r="I39" s="76">
        <v>60136.322400000005</v>
      </c>
      <c r="J39" s="77">
        <f>I39/H39</f>
        <v>914.7600000000001</v>
      </c>
      <c r="K39" s="76">
        <v>50000</v>
      </c>
      <c r="L39" s="76">
        <f>K39/H39</f>
        <v>760.5719501064801</v>
      </c>
      <c r="M39" s="280">
        <f>100%-K39/I39</f>
        <v>0.1685557412802483</v>
      </c>
      <c r="N39" s="237">
        <v>50000</v>
      </c>
      <c r="O39" s="237">
        <f>N39/H39</f>
        <v>760.5719501064801</v>
      </c>
      <c r="P39" s="281"/>
      <c r="Q39" s="282">
        <f aca="true" t="shared" si="16" ref="Q39:Q69">100%-R39/N39</f>
        <v>0.21111999999999997</v>
      </c>
      <c r="R39" s="283">
        <f>H39*600</f>
        <v>39444</v>
      </c>
      <c r="S39" s="284">
        <f>R39/H39</f>
        <v>600</v>
      </c>
    </row>
    <row r="40" spans="1:19" ht="12.75" customHeight="1">
      <c r="A40" s="328" t="s">
        <v>27</v>
      </c>
      <c r="B40" s="38" t="s">
        <v>28</v>
      </c>
      <c r="C40" s="58">
        <v>2101</v>
      </c>
      <c r="D40" s="59" t="s">
        <v>20</v>
      </c>
      <c r="E40" s="60" t="s">
        <v>11</v>
      </c>
      <c r="F40" s="58">
        <v>85.3</v>
      </c>
      <c r="G40" s="97">
        <v>10</v>
      </c>
      <c r="H40" s="98">
        <f>F40+G40</f>
        <v>95.3</v>
      </c>
      <c r="I40" s="188">
        <v>123298.32042</v>
      </c>
      <c r="J40" s="188">
        <f>I40/H40</f>
        <v>1293.7914</v>
      </c>
      <c r="K40" s="190">
        <v>123298.32042</v>
      </c>
      <c r="L40" s="190">
        <f>K40/H40</f>
        <v>1293.7914</v>
      </c>
      <c r="M40" s="188"/>
      <c r="N40" s="198">
        <f>K40-K40*20%</f>
        <v>98638.656336</v>
      </c>
      <c r="O40" s="203">
        <f>N40/H40</f>
        <v>1035.03312</v>
      </c>
      <c r="P40" s="236">
        <f>100%-N40/K40</f>
        <v>0.20000000000000007</v>
      </c>
      <c r="Q40" s="212">
        <f t="shared" si="16"/>
        <v>0.1179928515688049</v>
      </c>
      <c r="R40" s="178">
        <v>87000</v>
      </c>
      <c r="S40" s="229">
        <f aca="true" t="shared" si="17" ref="S40:S62">R40/H40</f>
        <v>912.906610703043</v>
      </c>
    </row>
    <row r="41" spans="1:19" ht="12.75">
      <c r="A41" s="329"/>
      <c r="B41" s="37"/>
      <c r="C41" s="52">
        <v>2107</v>
      </c>
      <c r="D41" s="83" t="s">
        <v>22</v>
      </c>
      <c r="E41" s="84" t="s">
        <v>11</v>
      </c>
      <c r="F41" s="52">
        <v>70.47</v>
      </c>
      <c r="G41" s="52">
        <v>9</v>
      </c>
      <c r="H41" s="52">
        <f>F41+G41</f>
        <v>79.47</v>
      </c>
      <c r="I41" s="48">
        <v>104059.098792</v>
      </c>
      <c r="J41" s="48">
        <f>I41/H41</f>
        <v>1309.4136</v>
      </c>
      <c r="K41" s="74">
        <f>I41-I41*10%</f>
        <v>93653.1889128</v>
      </c>
      <c r="L41" s="74">
        <f aca="true" t="shared" si="18" ref="L41:L69">K41/H41</f>
        <v>1178.47224</v>
      </c>
      <c r="M41" s="225">
        <f aca="true" t="shared" si="19" ref="M41:M69">100%-K41/I41</f>
        <v>0.09999999999999998</v>
      </c>
      <c r="N41" s="199">
        <f>K41-K41*10%</f>
        <v>84287.87002152001</v>
      </c>
      <c r="O41" s="205">
        <f aca="true" t="shared" si="20" ref="O41:O65">N41/H41</f>
        <v>1060.6250160000002</v>
      </c>
      <c r="P41" s="226">
        <f aca="true" t="shared" si="21" ref="P41:P65">100%-N41/K41</f>
        <v>0.09999999999999998</v>
      </c>
      <c r="Q41" s="186">
        <f t="shared" si="16"/>
        <v>0.11019224971693642</v>
      </c>
      <c r="R41" s="176">
        <v>75000</v>
      </c>
      <c r="S41" s="230">
        <f t="shared" si="17"/>
        <v>943.7523593808985</v>
      </c>
    </row>
    <row r="42" spans="1:19" ht="12.75">
      <c r="A42" s="329"/>
      <c r="B42" s="37"/>
      <c r="C42" s="52">
        <v>2108</v>
      </c>
      <c r="D42" s="53" t="s">
        <v>10</v>
      </c>
      <c r="E42" s="54" t="s">
        <v>11</v>
      </c>
      <c r="F42" s="52">
        <v>83.56</v>
      </c>
      <c r="G42" s="56">
        <v>18.16</v>
      </c>
      <c r="H42" s="57">
        <f>F42+G42</f>
        <v>101.72</v>
      </c>
      <c r="I42" s="48">
        <v>125072.8776</v>
      </c>
      <c r="J42" s="48">
        <f>I42/H42</f>
        <v>1229.5800000000002</v>
      </c>
      <c r="K42" s="74">
        <f>I42-I42*10%</f>
        <v>112565.58984</v>
      </c>
      <c r="L42" s="74">
        <f t="shared" si="18"/>
        <v>1106.622</v>
      </c>
      <c r="M42" s="225">
        <f t="shared" si="19"/>
        <v>0.10000000000000009</v>
      </c>
      <c r="N42" s="199">
        <f>K42-K42*10%</f>
        <v>101309.030856</v>
      </c>
      <c r="O42" s="205">
        <f t="shared" si="20"/>
        <v>995.9598</v>
      </c>
      <c r="P42" s="226">
        <f t="shared" si="21"/>
        <v>0.09999999999999998</v>
      </c>
      <c r="Q42" s="186">
        <f t="shared" si="16"/>
        <v>0.11162904985316247</v>
      </c>
      <c r="R42" s="176">
        <v>90000</v>
      </c>
      <c r="S42" s="230">
        <f t="shared" si="17"/>
        <v>884.7817538340543</v>
      </c>
    </row>
    <row r="43" spans="1:19" ht="15" customHeight="1">
      <c r="A43" s="351" t="s">
        <v>27</v>
      </c>
      <c r="B43" s="233" t="s">
        <v>29</v>
      </c>
      <c r="C43" s="146">
        <v>2201</v>
      </c>
      <c r="D43" s="234" t="s">
        <v>22</v>
      </c>
      <c r="E43" s="146" t="s">
        <v>9</v>
      </c>
      <c r="F43" s="146">
        <v>63.82</v>
      </c>
      <c r="G43" s="146">
        <v>7</v>
      </c>
      <c r="H43" s="146">
        <f>F43+G43</f>
        <v>70.82</v>
      </c>
      <c r="I43" s="218">
        <v>116853</v>
      </c>
      <c r="J43" s="219">
        <f aca="true" t="shared" si="22" ref="J43:J49">I43/H43</f>
        <v>1650.0000000000002</v>
      </c>
      <c r="K43" s="220">
        <f>I43-I43*7%</f>
        <v>108673.29</v>
      </c>
      <c r="L43" s="220">
        <f t="shared" si="18"/>
        <v>1534.5</v>
      </c>
      <c r="M43" s="221">
        <f t="shared" si="19"/>
        <v>0.07000000000000006</v>
      </c>
      <c r="N43" s="209">
        <f>K43-K43*10%</f>
        <v>97805.961</v>
      </c>
      <c r="O43" s="210">
        <f t="shared" si="20"/>
        <v>1381.0500000000002</v>
      </c>
      <c r="P43" s="221">
        <f t="shared" si="21"/>
        <v>0.09999999999999998</v>
      </c>
      <c r="Q43" s="211">
        <f t="shared" si="16"/>
        <v>0.2536242243967113</v>
      </c>
      <c r="R43" s="175">
        <v>73000</v>
      </c>
      <c r="S43" s="235">
        <f t="shared" si="17"/>
        <v>1030.7822648969218</v>
      </c>
    </row>
    <row r="44" spans="1:19" s="5" customFormat="1" ht="12.75" customHeight="1">
      <c r="A44" s="351"/>
      <c r="B44" s="43"/>
      <c r="C44" s="49">
        <v>2202</v>
      </c>
      <c r="D44" s="50" t="s">
        <v>21</v>
      </c>
      <c r="E44" s="51" t="s">
        <v>11</v>
      </c>
      <c r="F44" s="49">
        <v>83.07</v>
      </c>
      <c r="G44" s="49">
        <v>30</v>
      </c>
      <c r="H44" s="49">
        <v>113.07</v>
      </c>
      <c r="I44" s="143">
        <v>184699.845</v>
      </c>
      <c r="J44" s="192">
        <f t="shared" si="22"/>
        <v>1633.5</v>
      </c>
      <c r="K44" s="143">
        <f>I44-I44*10%</f>
        <v>166229.8605</v>
      </c>
      <c r="L44" s="143">
        <f t="shared" si="18"/>
        <v>1470.15</v>
      </c>
      <c r="M44" s="79">
        <f t="shared" si="19"/>
        <v>0.09999999999999998</v>
      </c>
      <c r="N44" s="199">
        <f>K44-K44*15%</f>
        <v>141295.381425</v>
      </c>
      <c r="O44" s="205">
        <f t="shared" si="20"/>
        <v>1249.6275</v>
      </c>
      <c r="P44" s="79">
        <f t="shared" si="21"/>
        <v>0.15000000000000002</v>
      </c>
      <c r="Q44" s="186">
        <f t="shared" si="16"/>
        <v>0.18610220065089433</v>
      </c>
      <c r="R44" s="176">
        <v>115000</v>
      </c>
      <c r="S44" s="223">
        <f t="shared" si="17"/>
        <v>1017.0690722561246</v>
      </c>
    </row>
    <row r="45" spans="1:19" s="5" customFormat="1" ht="12.75" customHeight="1">
      <c r="A45" s="351"/>
      <c r="B45" s="42"/>
      <c r="C45" s="49">
        <v>2203</v>
      </c>
      <c r="D45" s="50" t="s">
        <v>16</v>
      </c>
      <c r="E45" s="51" t="s">
        <v>9</v>
      </c>
      <c r="F45" s="49">
        <v>53.12</v>
      </c>
      <c r="G45" s="49">
        <v>13</v>
      </c>
      <c r="H45" s="49">
        <v>66.12</v>
      </c>
      <c r="I45" s="48">
        <v>99366.45840000002</v>
      </c>
      <c r="J45" s="80">
        <f t="shared" si="22"/>
        <v>1502.8200000000002</v>
      </c>
      <c r="K45" s="74">
        <f>I45-I45*10%</f>
        <v>89429.81256000002</v>
      </c>
      <c r="L45" s="74">
        <f t="shared" si="18"/>
        <v>1352.5380000000002</v>
      </c>
      <c r="M45" s="62">
        <f t="shared" si="19"/>
        <v>0.09999999999999998</v>
      </c>
      <c r="N45" s="199">
        <f>K45-K45*10%</f>
        <v>80486.83130400002</v>
      </c>
      <c r="O45" s="205">
        <f t="shared" si="20"/>
        <v>1217.2842000000003</v>
      </c>
      <c r="P45" s="126">
        <f t="shared" si="21"/>
        <v>0.09999999999999998</v>
      </c>
      <c r="Q45" s="186">
        <f t="shared" si="16"/>
        <v>0.0681705468472994</v>
      </c>
      <c r="R45" s="176">
        <v>75000</v>
      </c>
      <c r="S45" s="223">
        <f t="shared" si="17"/>
        <v>1134.3012704174228</v>
      </c>
    </row>
    <row r="46" spans="1:19" s="5" customFormat="1" ht="12.75" customHeight="1">
      <c r="A46" s="351"/>
      <c r="B46" s="42"/>
      <c r="C46" s="49">
        <v>2204</v>
      </c>
      <c r="D46" s="50" t="s">
        <v>17</v>
      </c>
      <c r="E46" s="51" t="s">
        <v>9</v>
      </c>
      <c r="F46" s="49">
        <v>64.13</v>
      </c>
      <c r="G46" s="49">
        <v>25</v>
      </c>
      <c r="H46" s="49">
        <v>89.13</v>
      </c>
      <c r="I46" s="74">
        <v>120668.18702399998</v>
      </c>
      <c r="J46" s="75">
        <f t="shared" si="22"/>
        <v>1353.8447999999999</v>
      </c>
      <c r="K46" s="74">
        <f>I46-I46*15%</f>
        <v>102567.95897039998</v>
      </c>
      <c r="L46" s="74">
        <f t="shared" si="18"/>
        <v>1150.7680799999998</v>
      </c>
      <c r="M46" s="62">
        <f t="shared" si="19"/>
        <v>0.15000000000000002</v>
      </c>
      <c r="N46" s="199">
        <f>K46-K46*10%</f>
        <v>92311.16307335999</v>
      </c>
      <c r="O46" s="205">
        <f t="shared" si="20"/>
        <v>1035.691272</v>
      </c>
      <c r="P46" s="126">
        <f t="shared" si="21"/>
        <v>0.09999999999999998</v>
      </c>
      <c r="Q46" s="186">
        <f t="shared" si="16"/>
        <v>0.13336591874133652</v>
      </c>
      <c r="R46" s="176">
        <v>80000</v>
      </c>
      <c r="S46" s="223">
        <f t="shared" si="17"/>
        <v>897.5653539773365</v>
      </c>
    </row>
    <row r="47" spans="1:19" s="5" customFormat="1" ht="12.75" customHeight="1">
      <c r="A47" s="351"/>
      <c r="B47" s="42"/>
      <c r="C47" s="49">
        <v>2205</v>
      </c>
      <c r="D47" s="50" t="s">
        <v>13</v>
      </c>
      <c r="E47" s="51" t="s">
        <v>9</v>
      </c>
      <c r="F47" s="49">
        <v>60.77</v>
      </c>
      <c r="G47" s="49">
        <v>9</v>
      </c>
      <c r="H47" s="49">
        <v>69.77</v>
      </c>
      <c r="I47" s="74">
        <v>98751.285864</v>
      </c>
      <c r="J47" s="75">
        <f t="shared" si="22"/>
        <v>1415.3832000000002</v>
      </c>
      <c r="K47" s="48">
        <f>I47-I47*15%</f>
        <v>83938.5929844</v>
      </c>
      <c r="L47" s="48">
        <f t="shared" si="18"/>
        <v>1203.07572</v>
      </c>
      <c r="M47" s="62">
        <f t="shared" si="19"/>
        <v>0.15000000000000002</v>
      </c>
      <c r="N47" s="199">
        <f>K47-K47*10%</f>
        <v>75544.73368596</v>
      </c>
      <c r="O47" s="205">
        <f>N47/H47</f>
        <v>1082.768148</v>
      </c>
      <c r="P47" s="126">
        <f>100%-N47/K47</f>
        <v>0.09999999999999998</v>
      </c>
      <c r="Q47" s="186">
        <f t="shared" si="16"/>
        <v>0.17929421450164296</v>
      </c>
      <c r="R47" s="176">
        <v>62000</v>
      </c>
      <c r="S47" s="223">
        <f t="shared" si="17"/>
        <v>888.6340834169414</v>
      </c>
    </row>
    <row r="48" spans="1:19" s="5" customFormat="1" ht="12.75" customHeight="1">
      <c r="A48" s="351"/>
      <c r="B48" s="42"/>
      <c r="C48" s="49">
        <v>2211</v>
      </c>
      <c r="D48" s="50" t="s">
        <v>23</v>
      </c>
      <c r="E48" s="51" t="s">
        <v>11</v>
      </c>
      <c r="F48" s="49">
        <v>80.62</v>
      </c>
      <c r="G48" s="49">
        <v>24</v>
      </c>
      <c r="H48" s="49">
        <v>104.62</v>
      </c>
      <c r="I48" s="48">
        <v>135486.959256</v>
      </c>
      <c r="J48" s="80">
        <f t="shared" si="22"/>
        <v>1295.0388</v>
      </c>
      <c r="K48" s="74">
        <f>I48-I48*10%</f>
        <v>121938.2633304</v>
      </c>
      <c r="L48" s="74">
        <f t="shared" si="18"/>
        <v>1165.53492</v>
      </c>
      <c r="M48" s="62">
        <f t="shared" si="19"/>
        <v>0.09999999999999998</v>
      </c>
      <c r="N48" s="199">
        <f aca="true" t="shared" si="23" ref="N48:N54">K48-K48*10%</f>
        <v>109744.43699736</v>
      </c>
      <c r="O48" s="205">
        <f t="shared" si="20"/>
        <v>1048.9814279999998</v>
      </c>
      <c r="P48" s="126">
        <f t="shared" si="21"/>
        <v>0.10000000000000009</v>
      </c>
      <c r="Q48" s="186">
        <f t="shared" si="16"/>
        <v>0.13435247745372902</v>
      </c>
      <c r="R48" s="176">
        <v>95000</v>
      </c>
      <c r="S48" s="223">
        <f t="shared" si="17"/>
        <v>908.0481743452494</v>
      </c>
    </row>
    <row r="49" spans="1:19" s="5" customFormat="1" ht="12.75" customHeight="1" thickBot="1">
      <c r="A49" s="351"/>
      <c r="B49" s="64"/>
      <c r="C49" s="91">
        <v>2212</v>
      </c>
      <c r="D49" s="92" t="s">
        <v>19</v>
      </c>
      <c r="E49" s="93" t="s">
        <v>11</v>
      </c>
      <c r="F49" s="91">
        <v>86.85</v>
      </c>
      <c r="G49" s="91">
        <v>27</v>
      </c>
      <c r="H49" s="91">
        <v>113.85</v>
      </c>
      <c r="I49" s="55">
        <v>170352.16110000003</v>
      </c>
      <c r="J49" s="85">
        <f t="shared" si="22"/>
        <v>1496.2860000000003</v>
      </c>
      <c r="K49" s="141">
        <f>I49-I49*10%</f>
        <v>153316.94499000002</v>
      </c>
      <c r="L49" s="141">
        <f t="shared" si="18"/>
        <v>1346.6574000000003</v>
      </c>
      <c r="M49" s="103">
        <f t="shared" si="19"/>
        <v>0.10000000000000009</v>
      </c>
      <c r="N49" s="197">
        <f t="shared" si="23"/>
        <v>137985.250491</v>
      </c>
      <c r="O49" s="204">
        <f t="shared" si="20"/>
        <v>1211.9916600000001</v>
      </c>
      <c r="P49" s="127">
        <f t="shared" si="21"/>
        <v>0.09999999999999998</v>
      </c>
      <c r="Q49" s="187">
        <f t="shared" si="16"/>
        <v>0.1665775900627815</v>
      </c>
      <c r="R49" s="177">
        <v>115000</v>
      </c>
      <c r="S49" s="223">
        <f t="shared" si="17"/>
        <v>1010.1010101010102</v>
      </c>
    </row>
    <row r="50" spans="1:19" s="5" customFormat="1" ht="12.75" customHeight="1">
      <c r="A50" s="337" t="s">
        <v>27</v>
      </c>
      <c r="B50" s="148" t="s">
        <v>30</v>
      </c>
      <c r="C50" s="44">
        <v>2304</v>
      </c>
      <c r="D50" s="45" t="s">
        <v>17</v>
      </c>
      <c r="E50" s="46" t="s">
        <v>9</v>
      </c>
      <c r="F50" s="44">
        <v>62.74</v>
      </c>
      <c r="G50" s="44">
        <v>22</v>
      </c>
      <c r="H50" s="44">
        <v>84.74</v>
      </c>
      <c r="I50" s="128">
        <v>128345.610888</v>
      </c>
      <c r="J50" s="128">
        <f aca="true" t="shared" si="24" ref="J50:J55">I50/H50</f>
        <v>1514.5812</v>
      </c>
      <c r="K50" s="128">
        <f>I50-I50*15%</f>
        <v>109093.76925479999</v>
      </c>
      <c r="L50" s="128">
        <f t="shared" si="18"/>
        <v>1287.39402</v>
      </c>
      <c r="M50" s="227">
        <f t="shared" si="19"/>
        <v>0.15000000000000002</v>
      </c>
      <c r="N50" s="198">
        <f>K50-K50*5%</f>
        <v>103639.08079205999</v>
      </c>
      <c r="O50" s="203">
        <f t="shared" si="20"/>
        <v>1223.0243189999999</v>
      </c>
      <c r="P50" s="228">
        <f t="shared" si="21"/>
        <v>0.050000000000000044</v>
      </c>
      <c r="Q50" s="212">
        <f t="shared" si="16"/>
        <v>0.17984606433799988</v>
      </c>
      <c r="R50" s="178">
        <v>85000</v>
      </c>
      <c r="S50" s="229">
        <f t="shared" si="17"/>
        <v>1003.0682086381875</v>
      </c>
    </row>
    <row r="51" spans="1:19" s="5" customFormat="1" ht="12.75" customHeight="1">
      <c r="A51" s="338"/>
      <c r="B51" s="147"/>
      <c r="C51" s="49">
        <v>2305</v>
      </c>
      <c r="D51" s="50" t="s">
        <v>13</v>
      </c>
      <c r="E51" s="51" t="s">
        <v>9</v>
      </c>
      <c r="F51" s="49">
        <v>60.39</v>
      </c>
      <c r="G51" s="49">
        <v>8</v>
      </c>
      <c r="H51" s="49">
        <v>68.39</v>
      </c>
      <c r="I51" s="74">
        <v>106141.498848</v>
      </c>
      <c r="J51" s="74">
        <f t="shared" si="24"/>
        <v>1552.0032</v>
      </c>
      <c r="K51" s="74">
        <f>I51-I51*15%</f>
        <v>90220.2740208</v>
      </c>
      <c r="L51" s="74">
        <f t="shared" si="18"/>
        <v>1319.20272</v>
      </c>
      <c r="M51" s="225">
        <f t="shared" si="19"/>
        <v>0.15000000000000002</v>
      </c>
      <c r="N51" s="199">
        <f>K51-K51*5%</f>
        <v>85709.26031976</v>
      </c>
      <c r="O51" s="205">
        <f t="shared" si="20"/>
        <v>1253.2425839999999</v>
      </c>
      <c r="P51" s="226">
        <f t="shared" si="21"/>
        <v>0.050000000000000044</v>
      </c>
      <c r="Q51" s="186">
        <f t="shared" si="16"/>
        <v>0.2066201511212573</v>
      </c>
      <c r="R51" s="176">
        <v>68000</v>
      </c>
      <c r="S51" s="230">
        <f t="shared" si="17"/>
        <v>994.2974119023249</v>
      </c>
    </row>
    <row r="52" spans="1:19" s="5" customFormat="1" ht="12.75" customHeight="1">
      <c r="A52" s="338"/>
      <c r="B52" s="147"/>
      <c r="C52" s="49">
        <v>2306</v>
      </c>
      <c r="D52" s="50" t="s">
        <v>13</v>
      </c>
      <c r="E52" s="51" t="s">
        <v>9</v>
      </c>
      <c r="F52" s="49">
        <v>55.83</v>
      </c>
      <c r="G52" s="49">
        <v>8</v>
      </c>
      <c r="H52" s="49">
        <v>63.83</v>
      </c>
      <c r="I52" s="74">
        <v>99064.36425600002</v>
      </c>
      <c r="J52" s="74">
        <f t="shared" si="24"/>
        <v>1552.0032000000003</v>
      </c>
      <c r="K52" s="74">
        <f>I52-I52*15%</f>
        <v>84204.70961760002</v>
      </c>
      <c r="L52" s="74">
        <f t="shared" si="18"/>
        <v>1319.2027200000005</v>
      </c>
      <c r="M52" s="225">
        <f t="shared" si="19"/>
        <v>0.1499999999999999</v>
      </c>
      <c r="N52" s="199">
        <f>K52-K52*5%</f>
        <v>79994.47413672002</v>
      </c>
      <c r="O52" s="205">
        <f t="shared" si="20"/>
        <v>1253.2425840000003</v>
      </c>
      <c r="P52" s="226">
        <f t="shared" si="21"/>
        <v>0.050000000000000044</v>
      </c>
      <c r="Q52" s="186">
        <f t="shared" si="16"/>
        <v>0.18744387407426033</v>
      </c>
      <c r="R52" s="176">
        <v>65000</v>
      </c>
      <c r="S52" s="230">
        <f t="shared" si="17"/>
        <v>1018.3299389002037</v>
      </c>
    </row>
    <row r="53" spans="1:19" s="5" customFormat="1" ht="12.75" customHeight="1">
      <c r="A53" s="338"/>
      <c r="B53" s="147"/>
      <c r="C53" s="49">
        <v>2309</v>
      </c>
      <c r="D53" s="50" t="s">
        <v>13</v>
      </c>
      <c r="E53" s="51" t="s">
        <v>9</v>
      </c>
      <c r="F53" s="49">
        <v>60.03</v>
      </c>
      <c r="G53" s="49">
        <v>8</v>
      </c>
      <c r="H53" s="49">
        <v>68.03</v>
      </c>
      <c r="I53" s="74">
        <v>105582.777696</v>
      </c>
      <c r="J53" s="74">
        <f t="shared" si="24"/>
        <v>1552.0032</v>
      </c>
      <c r="K53" s="74">
        <f>I53-I53*15%</f>
        <v>89745.3610416</v>
      </c>
      <c r="L53" s="74">
        <f t="shared" si="18"/>
        <v>1319.20272</v>
      </c>
      <c r="M53" s="225">
        <f t="shared" si="19"/>
        <v>0.15000000000000002</v>
      </c>
      <c r="N53" s="199">
        <f>K53-K53*5%</f>
        <v>85258.09298952</v>
      </c>
      <c r="O53" s="205">
        <f t="shared" si="20"/>
        <v>1253.2425839999999</v>
      </c>
      <c r="P53" s="226">
        <f t="shared" si="21"/>
        <v>0.050000000000000044</v>
      </c>
      <c r="Q53" s="186">
        <f t="shared" si="16"/>
        <v>0.2024217570951461</v>
      </c>
      <c r="R53" s="176">
        <v>68000</v>
      </c>
      <c r="S53" s="230">
        <f t="shared" si="17"/>
        <v>999.5590180802587</v>
      </c>
    </row>
    <row r="54" spans="1:19" s="5" customFormat="1" ht="12.75" customHeight="1">
      <c r="A54" s="338"/>
      <c r="B54" s="147"/>
      <c r="C54" s="49">
        <v>2311</v>
      </c>
      <c r="D54" s="50" t="s">
        <v>18</v>
      </c>
      <c r="E54" s="51" t="s">
        <v>11</v>
      </c>
      <c r="F54" s="49">
        <v>79.34</v>
      </c>
      <c r="G54" s="49">
        <v>24</v>
      </c>
      <c r="H54" s="49">
        <v>103.34</v>
      </c>
      <c r="I54" s="48">
        <v>154595.50326</v>
      </c>
      <c r="J54" s="48">
        <f t="shared" si="24"/>
        <v>1495.989</v>
      </c>
      <c r="K54" s="74">
        <f>I54-I54*10%</f>
        <v>139135.952934</v>
      </c>
      <c r="L54" s="74">
        <f t="shared" si="18"/>
        <v>1346.3901</v>
      </c>
      <c r="M54" s="225">
        <f t="shared" si="19"/>
        <v>0.09999999999999998</v>
      </c>
      <c r="N54" s="199">
        <f t="shared" si="23"/>
        <v>125222.3576406</v>
      </c>
      <c r="O54" s="205">
        <f t="shared" si="20"/>
        <v>1211.75109</v>
      </c>
      <c r="P54" s="226">
        <f t="shared" si="21"/>
        <v>0.09999999999999998</v>
      </c>
      <c r="Q54" s="186">
        <f t="shared" si="16"/>
        <v>0.2014205619174697</v>
      </c>
      <c r="R54" s="176">
        <v>100000</v>
      </c>
      <c r="S54" s="230">
        <f t="shared" si="17"/>
        <v>967.6795045480936</v>
      </c>
    </row>
    <row r="55" spans="1:19" s="5" customFormat="1" ht="12.75" customHeight="1" thickBot="1">
      <c r="A55" s="339"/>
      <c r="B55" s="149"/>
      <c r="C55" s="87">
        <v>2312</v>
      </c>
      <c r="D55" s="88" t="s">
        <v>19</v>
      </c>
      <c r="E55" s="89" t="s">
        <v>11</v>
      </c>
      <c r="F55" s="87">
        <v>85.72</v>
      </c>
      <c r="G55" s="87">
        <v>28</v>
      </c>
      <c r="H55" s="87">
        <v>113.72</v>
      </c>
      <c r="I55" s="81">
        <v>194205.33</v>
      </c>
      <c r="J55" s="81">
        <f t="shared" si="24"/>
        <v>1707.75</v>
      </c>
      <c r="K55" s="140">
        <f>I55-I55*10%</f>
        <v>174784.797</v>
      </c>
      <c r="L55" s="140">
        <f t="shared" si="18"/>
        <v>1536.975</v>
      </c>
      <c r="M55" s="231">
        <f t="shared" si="19"/>
        <v>0.09999999999999998</v>
      </c>
      <c r="N55" s="200">
        <f>K55-K55*15%</f>
        <v>148567.07744999998</v>
      </c>
      <c r="O55" s="206">
        <f t="shared" si="20"/>
        <v>1306.4287499999998</v>
      </c>
      <c r="P55" s="232">
        <f t="shared" si="21"/>
        <v>0.15000000000000002</v>
      </c>
      <c r="Q55" s="214">
        <f t="shared" si="16"/>
        <v>0.15862920543706227</v>
      </c>
      <c r="R55" s="174">
        <v>125000</v>
      </c>
      <c r="S55" s="224">
        <f t="shared" si="17"/>
        <v>1099.1909954273656</v>
      </c>
    </row>
    <row r="56" spans="1:19" s="5" customFormat="1" ht="12.75" customHeight="1">
      <c r="A56" s="345" t="s">
        <v>27</v>
      </c>
      <c r="B56" s="26" t="s">
        <v>31</v>
      </c>
      <c r="C56" s="44">
        <v>2401</v>
      </c>
      <c r="D56" s="45" t="s">
        <v>20</v>
      </c>
      <c r="E56" s="46" t="s">
        <v>11</v>
      </c>
      <c r="F56" s="44">
        <v>71.45</v>
      </c>
      <c r="G56" s="44">
        <v>17</v>
      </c>
      <c r="H56" s="44">
        <v>88.45</v>
      </c>
      <c r="I56" s="188">
        <v>169176.546</v>
      </c>
      <c r="J56" s="189">
        <f aca="true" t="shared" si="25" ref="J56:J61">I56/H56</f>
        <v>1912.68</v>
      </c>
      <c r="K56" s="190">
        <f>I56-I56*10%</f>
        <v>152258.8914</v>
      </c>
      <c r="L56" s="190">
        <f t="shared" si="18"/>
        <v>1721.4119999999998</v>
      </c>
      <c r="M56" s="191">
        <f t="shared" si="19"/>
        <v>0.10000000000000009</v>
      </c>
      <c r="N56" s="198">
        <f>K56-K56*20%</f>
        <v>121807.11312</v>
      </c>
      <c r="O56" s="203">
        <f t="shared" si="20"/>
        <v>1377.1296</v>
      </c>
      <c r="P56" s="191">
        <f t="shared" si="21"/>
        <v>0.19999999999999996</v>
      </c>
      <c r="Q56" s="212">
        <f t="shared" si="16"/>
        <v>0.1286223170281141</v>
      </c>
      <c r="R56" s="178">
        <f>H56*1200</f>
        <v>106140</v>
      </c>
      <c r="S56" s="222">
        <f t="shared" si="17"/>
        <v>1200</v>
      </c>
    </row>
    <row r="57" spans="1:19" s="5" customFormat="1" ht="12.75" customHeight="1">
      <c r="A57" s="346"/>
      <c r="B57" s="27"/>
      <c r="C57" s="49">
        <v>2402</v>
      </c>
      <c r="D57" s="50" t="s">
        <v>21</v>
      </c>
      <c r="E57" s="51" t="s">
        <v>11</v>
      </c>
      <c r="F57" s="49">
        <v>82.81</v>
      </c>
      <c r="G57" s="49">
        <v>41</v>
      </c>
      <c r="H57" s="49">
        <v>123.81</v>
      </c>
      <c r="I57" s="143">
        <v>236808.91079999998</v>
      </c>
      <c r="J57" s="192">
        <f t="shared" si="25"/>
        <v>1912.6799999999998</v>
      </c>
      <c r="K57" s="143">
        <f>I57-I57*10%</f>
        <v>213128.01971999998</v>
      </c>
      <c r="L57" s="143">
        <f t="shared" si="18"/>
        <v>1721.4119999999998</v>
      </c>
      <c r="M57" s="79">
        <f t="shared" si="19"/>
        <v>0.09999999999999998</v>
      </c>
      <c r="N57" s="199">
        <f>K57-K57*20%</f>
        <v>170502.41577599998</v>
      </c>
      <c r="O57" s="205">
        <f t="shared" si="20"/>
        <v>1377.1295999999998</v>
      </c>
      <c r="P57" s="79">
        <f t="shared" si="21"/>
        <v>0.20000000000000007</v>
      </c>
      <c r="Q57" s="186">
        <f t="shared" si="16"/>
        <v>0.2492774989876867</v>
      </c>
      <c r="R57" s="176">
        <v>128000</v>
      </c>
      <c r="S57" s="223">
        <f t="shared" si="17"/>
        <v>1033.8421775300865</v>
      </c>
    </row>
    <row r="58" spans="1:19" s="5" customFormat="1" ht="12.75" customHeight="1">
      <c r="A58" s="346"/>
      <c r="B58" s="27"/>
      <c r="C58" s="49">
        <v>2404</v>
      </c>
      <c r="D58" s="50" t="s">
        <v>17</v>
      </c>
      <c r="E58" s="51" t="s">
        <v>9</v>
      </c>
      <c r="F58" s="49">
        <v>50.11</v>
      </c>
      <c r="G58" s="49">
        <v>15</v>
      </c>
      <c r="H58" s="49">
        <v>65.11</v>
      </c>
      <c r="I58" s="74">
        <v>113593.34111400001</v>
      </c>
      <c r="J58" s="75">
        <f t="shared" si="25"/>
        <v>1744.6374</v>
      </c>
      <c r="K58" s="74">
        <f>I58-I58*15%</f>
        <v>96554.33994690001</v>
      </c>
      <c r="L58" s="74">
        <f t="shared" si="18"/>
        <v>1482.9417900000003</v>
      </c>
      <c r="M58" s="62">
        <f t="shared" si="19"/>
        <v>0.1499999999999999</v>
      </c>
      <c r="N58" s="199">
        <f>K58-K58*10%</f>
        <v>86898.90595221001</v>
      </c>
      <c r="O58" s="205">
        <f t="shared" si="20"/>
        <v>1334.6476110000003</v>
      </c>
      <c r="P58" s="126">
        <f t="shared" si="21"/>
        <v>0.09999999999999998</v>
      </c>
      <c r="Q58" s="186">
        <f t="shared" si="16"/>
        <v>0.19446626821174884</v>
      </c>
      <c r="R58" s="176">
        <v>70000</v>
      </c>
      <c r="S58" s="223">
        <f t="shared" si="17"/>
        <v>1075.1036707111043</v>
      </c>
    </row>
    <row r="59" spans="1:19" s="5" customFormat="1" ht="12.75" customHeight="1">
      <c r="A59" s="346"/>
      <c r="B59" s="27"/>
      <c r="C59" s="49">
        <v>2406</v>
      </c>
      <c r="D59" s="50" t="s">
        <v>13</v>
      </c>
      <c r="E59" s="51" t="s">
        <v>9</v>
      </c>
      <c r="F59" s="49">
        <v>56.15</v>
      </c>
      <c r="G59" s="49">
        <v>6</v>
      </c>
      <c r="H59" s="49">
        <v>62.15</v>
      </c>
      <c r="I59" s="74">
        <v>106136.6625</v>
      </c>
      <c r="J59" s="75">
        <f t="shared" si="25"/>
        <v>1707.7500000000002</v>
      </c>
      <c r="K59" s="74">
        <f>I59-I59*15%</f>
        <v>90216.163125</v>
      </c>
      <c r="L59" s="74">
        <f t="shared" si="18"/>
        <v>1451.5875</v>
      </c>
      <c r="M59" s="62">
        <f t="shared" si="19"/>
        <v>0.15000000000000002</v>
      </c>
      <c r="N59" s="199">
        <f>K59-K59*10%</f>
        <v>81194.5468125</v>
      </c>
      <c r="O59" s="205">
        <f t="shared" si="20"/>
        <v>1306.42875</v>
      </c>
      <c r="P59" s="126">
        <f t="shared" si="21"/>
        <v>0.09999999999999998</v>
      </c>
      <c r="Q59" s="186">
        <f t="shared" si="16"/>
        <v>0.1378731362138299</v>
      </c>
      <c r="R59" s="176">
        <v>70000</v>
      </c>
      <c r="S59" s="223">
        <f t="shared" si="17"/>
        <v>1126.3073209975864</v>
      </c>
    </row>
    <row r="60" spans="1:19" s="5" customFormat="1" ht="12.75" customHeight="1">
      <c r="A60" s="346"/>
      <c r="B60" s="27"/>
      <c r="C60" s="49">
        <v>2408</v>
      </c>
      <c r="D60" s="50" t="s">
        <v>13</v>
      </c>
      <c r="E60" s="51" t="s">
        <v>9</v>
      </c>
      <c r="F60" s="49">
        <v>60.42</v>
      </c>
      <c r="G60" s="49">
        <v>9</v>
      </c>
      <c r="H60" s="49">
        <v>69.42</v>
      </c>
      <c r="I60" s="74">
        <v>118552.005</v>
      </c>
      <c r="J60" s="75">
        <f t="shared" si="25"/>
        <v>1707.75</v>
      </c>
      <c r="K60" s="74">
        <f>I60-I60*15%</f>
        <v>100769.20425000001</v>
      </c>
      <c r="L60" s="74">
        <f t="shared" si="18"/>
        <v>1451.5875</v>
      </c>
      <c r="M60" s="62">
        <f t="shared" si="19"/>
        <v>0.1499999999999999</v>
      </c>
      <c r="N60" s="199">
        <f>K60-K60*10%</f>
        <v>90692.283825</v>
      </c>
      <c r="O60" s="205">
        <f t="shared" si="20"/>
        <v>1306.42875</v>
      </c>
      <c r="P60" s="126">
        <f t="shared" si="21"/>
        <v>0.09999999999999998</v>
      </c>
      <c r="Q60" s="186">
        <f t="shared" si="16"/>
        <v>0.22815925404335247</v>
      </c>
      <c r="R60" s="176">
        <v>70000</v>
      </c>
      <c r="S60" s="223">
        <f t="shared" si="17"/>
        <v>1008.3549409392106</v>
      </c>
    </row>
    <row r="61" spans="1:19" s="5" customFormat="1" ht="12.75" customHeight="1" thickBot="1">
      <c r="A61" s="347"/>
      <c r="B61" s="28"/>
      <c r="C61" s="87">
        <v>2410</v>
      </c>
      <c r="D61" s="88" t="s">
        <v>18</v>
      </c>
      <c r="E61" s="89" t="s">
        <v>11</v>
      </c>
      <c r="F61" s="87">
        <v>79.68</v>
      </c>
      <c r="G61" s="87">
        <v>22</v>
      </c>
      <c r="H61" s="87">
        <v>101.68</v>
      </c>
      <c r="I61" s="81">
        <v>173644.02</v>
      </c>
      <c r="J61" s="90">
        <f t="shared" si="25"/>
        <v>1707.7499999999998</v>
      </c>
      <c r="K61" s="140">
        <f>I61-I61*10%</f>
        <v>156279.618</v>
      </c>
      <c r="L61" s="140">
        <f t="shared" si="18"/>
        <v>1536.9749999999997</v>
      </c>
      <c r="M61" s="82">
        <f t="shared" si="19"/>
        <v>0.09999999999999998</v>
      </c>
      <c r="N61" s="200">
        <f>K61-K61*15%</f>
        <v>132837.6753</v>
      </c>
      <c r="O61" s="206">
        <f t="shared" si="20"/>
        <v>1306.42875</v>
      </c>
      <c r="P61" s="124">
        <f t="shared" si="21"/>
        <v>0.1499999999999999</v>
      </c>
      <c r="Q61" s="214">
        <f t="shared" si="16"/>
        <v>0.18697764202743472</v>
      </c>
      <c r="R61" s="174">
        <v>108000</v>
      </c>
      <c r="S61" s="223">
        <f t="shared" si="17"/>
        <v>1062.155782848151</v>
      </c>
    </row>
    <row r="62" spans="1:19" ht="12.75">
      <c r="A62" s="348" t="s">
        <v>27</v>
      </c>
      <c r="B62" s="194" t="s">
        <v>32</v>
      </c>
      <c r="C62" s="58">
        <v>2501</v>
      </c>
      <c r="D62" s="59" t="s">
        <v>21</v>
      </c>
      <c r="E62" s="60" t="s">
        <v>11</v>
      </c>
      <c r="F62" s="58">
        <v>110.53</v>
      </c>
      <c r="G62" s="58">
        <v>46</v>
      </c>
      <c r="H62" s="58">
        <v>156.53</v>
      </c>
      <c r="I62" s="190">
        <v>299391.8004</v>
      </c>
      <c r="J62" s="193">
        <f aca="true" t="shared" si="26" ref="J62:J69">I62/H62</f>
        <v>1912.68</v>
      </c>
      <c r="K62" s="190">
        <f>I62-I62*15%</f>
        <v>254483.03034</v>
      </c>
      <c r="L62" s="190">
        <f t="shared" si="18"/>
        <v>1625.778</v>
      </c>
      <c r="M62" s="195">
        <f t="shared" si="19"/>
        <v>0.15000000000000002</v>
      </c>
      <c r="N62" s="198">
        <f>K62-K62*20%</f>
        <v>203586.424272</v>
      </c>
      <c r="O62" s="203">
        <f t="shared" si="20"/>
        <v>1300.6224</v>
      </c>
      <c r="P62" s="191">
        <f t="shared" si="21"/>
        <v>0.19999999999999996</v>
      </c>
      <c r="Q62" s="212">
        <f t="shared" si="16"/>
        <v>0.23865257443240173</v>
      </c>
      <c r="R62" s="178">
        <v>155000</v>
      </c>
      <c r="S62" s="302">
        <f t="shared" si="17"/>
        <v>990.225515875551</v>
      </c>
    </row>
    <row r="63" spans="1:19" ht="12.75">
      <c r="A63" s="349"/>
      <c r="B63" s="253"/>
      <c r="C63" s="254">
        <v>2502</v>
      </c>
      <c r="D63" s="255" t="s">
        <v>17</v>
      </c>
      <c r="E63" s="256" t="s">
        <v>9</v>
      </c>
      <c r="F63" s="254">
        <v>48.09</v>
      </c>
      <c r="G63" s="254">
        <v>18</v>
      </c>
      <c r="H63" s="52">
        <f>F63+G63</f>
        <v>66.09</v>
      </c>
      <c r="I63" s="220"/>
      <c r="J63" s="257"/>
      <c r="K63" s="220"/>
      <c r="L63" s="220"/>
      <c r="M63" s="258"/>
      <c r="N63" s="209"/>
      <c r="O63" s="210"/>
      <c r="P63" s="221"/>
      <c r="Q63" s="211"/>
      <c r="R63" s="175">
        <v>72000</v>
      </c>
      <c r="S63" s="235">
        <f>R63/H63</f>
        <v>1089.4235133908305</v>
      </c>
    </row>
    <row r="64" spans="1:19" ht="12.75">
      <c r="A64" s="349"/>
      <c r="B64" s="24"/>
      <c r="C64" s="52">
        <v>2503</v>
      </c>
      <c r="D64" s="53" t="s">
        <v>13</v>
      </c>
      <c r="E64" s="54" t="s">
        <v>9</v>
      </c>
      <c r="F64" s="52">
        <v>76.25</v>
      </c>
      <c r="G64" s="52">
        <v>6</v>
      </c>
      <c r="H64" s="52">
        <v>82.25</v>
      </c>
      <c r="I64" s="74">
        <v>148487.60619</v>
      </c>
      <c r="J64" s="75">
        <f t="shared" si="26"/>
        <v>1805.32044</v>
      </c>
      <c r="K64" s="74">
        <f>I64-I64*15%</f>
        <v>126214.4652615</v>
      </c>
      <c r="L64" s="74">
        <f t="shared" si="18"/>
        <v>1534.522374</v>
      </c>
      <c r="M64" s="68">
        <f t="shared" si="19"/>
        <v>0.15000000000000002</v>
      </c>
      <c r="N64" s="199">
        <f>K64-K64*20%</f>
        <v>100971.57220919999</v>
      </c>
      <c r="O64" s="205">
        <f t="shared" si="20"/>
        <v>1227.6178992</v>
      </c>
      <c r="P64" s="126">
        <f t="shared" si="21"/>
        <v>0.20000000000000007</v>
      </c>
      <c r="Q64" s="186">
        <f t="shared" si="16"/>
        <v>0.16808267750884476</v>
      </c>
      <c r="R64" s="176">
        <v>84000</v>
      </c>
      <c r="S64" s="223">
        <f aca="true" t="shared" si="27" ref="S64:S69">R64/H64</f>
        <v>1021.2765957446809</v>
      </c>
    </row>
    <row r="65" spans="1:19" ht="12.75">
      <c r="A65" s="349"/>
      <c r="B65" s="24"/>
      <c r="C65" s="52">
        <v>2506</v>
      </c>
      <c r="D65" s="53" t="s">
        <v>23</v>
      </c>
      <c r="E65" s="54" t="s">
        <v>9</v>
      </c>
      <c r="F65" s="52">
        <v>60.7</v>
      </c>
      <c r="G65" s="52">
        <v>18</v>
      </c>
      <c r="H65" s="52">
        <v>78.7</v>
      </c>
      <c r="I65" s="48">
        <v>139775.922</v>
      </c>
      <c r="J65" s="80">
        <f t="shared" si="26"/>
        <v>1776.0599999999997</v>
      </c>
      <c r="K65" s="74">
        <f>I65-I65*10%</f>
        <v>125798.32979999999</v>
      </c>
      <c r="L65" s="74">
        <f t="shared" si="18"/>
        <v>1598.454</v>
      </c>
      <c r="M65" s="68">
        <f t="shared" si="19"/>
        <v>0.09999999999999998</v>
      </c>
      <c r="N65" s="199">
        <f>K65-K65*20%</f>
        <v>100638.66384</v>
      </c>
      <c r="O65" s="205">
        <f t="shared" si="20"/>
        <v>1278.7631999999999</v>
      </c>
      <c r="P65" s="126">
        <f t="shared" si="21"/>
        <v>0.19999999999999996</v>
      </c>
      <c r="Q65" s="186">
        <f t="shared" si="16"/>
        <v>0.16533073080593474</v>
      </c>
      <c r="R65" s="176">
        <v>84000</v>
      </c>
      <c r="S65" s="223">
        <f t="shared" si="27"/>
        <v>1067.3443456162643</v>
      </c>
    </row>
    <row r="66" spans="1:19" ht="13.5" thickBot="1">
      <c r="A66" s="350"/>
      <c r="B66" s="25"/>
      <c r="C66" s="94">
        <v>2507</v>
      </c>
      <c r="D66" s="95" t="s">
        <v>20</v>
      </c>
      <c r="E66" s="96" t="s">
        <v>9</v>
      </c>
      <c r="F66" s="94">
        <v>65.19</v>
      </c>
      <c r="G66" s="94">
        <v>42.8</v>
      </c>
      <c r="H66" s="94">
        <v>107.99</v>
      </c>
      <c r="I66" s="81">
        <v>191796.71940000003</v>
      </c>
      <c r="J66" s="90">
        <f t="shared" si="26"/>
        <v>1776.0600000000004</v>
      </c>
      <c r="K66" s="140">
        <f>I66-I66*10%</f>
        <v>172617.04746000003</v>
      </c>
      <c r="L66" s="140">
        <f t="shared" si="18"/>
        <v>1598.4540000000004</v>
      </c>
      <c r="M66" s="150">
        <f t="shared" si="19"/>
        <v>0.09999999999999998</v>
      </c>
      <c r="N66" s="200">
        <f>K66-K66*20%</f>
        <v>138093.63796800002</v>
      </c>
      <c r="O66" s="206">
        <f>N66/H66</f>
        <v>1278.7632000000003</v>
      </c>
      <c r="P66" s="124">
        <f>100%-N66/K66</f>
        <v>0.19999999999999996</v>
      </c>
      <c r="Q66" s="214">
        <f t="shared" si="16"/>
        <v>0.21792197244433176</v>
      </c>
      <c r="R66" s="174">
        <v>108000</v>
      </c>
      <c r="S66" s="224">
        <f t="shared" si="27"/>
        <v>1000.0926011667748</v>
      </c>
    </row>
    <row r="67" spans="1:19" ht="12.75">
      <c r="A67" s="345" t="s">
        <v>27</v>
      </c>
      <c r="B67" s="29" t="s">
        <v>50</v>
      </c>
      <c r="C67" s="58">
        <v>2601</v>
      </c>
      <c r="D67" s="59" t="s">
        <v>24</v>
      </c>
      <c r="E67" s="60" t="s">
        <v>11</v>
      </c>
      <c r="F67" s="58">
        <v>126.38</v>
      </c>
      <c r="G67" s="58">
        <v>106</v>
      </c>
      <c r="H67" s="58">
        <v>232.38</v>
      </c>
      <c r="I67" s="128">
        <v>349225.31159999996</v>
      </c>
      <c r="J67" s="129">
        <f t="shared" si="26"/>
        <v>1502.82</v>
      </c>
      <c r="K67" s="128">
        <v>250000</v>
      </c>
      <c r="L67" s="128">
        <f t="shared" si="18"/>
        <v>1075.8240812462345</v>
      </c>
      <c r="M67" s="63">
        <f t="shared" si="19"/>
        <v>0.28412978184597304</v>
      </c>
      <c r="N67" s="198">
        <f>K67-K67*10%</f>
        <v>225000</v>
      </c>
      <c r="O67" s="203">
        <f>N67/H67</f>
        <v>968.2416731216111</v>
      </c>
      <c r="P67" s="123">
        <f>100%-N67/K67</f>
        <v>0.09999999999999998</v>
      </c>
      <c r="Q67" s="212">
        <f t="shared" si="16"/>
        <v>0.1777777777777778</v>
      </c>
      <c r="R67" s="178">
        <v>185000</v>
      </c>
      <c r="S67" s="222">
        <f t="shared" si="27"/>
        <v>796.1098201222136</v>
      </c>
    </row>
    <row r="68" spans="1:19" ht="12.75">
      <c r="A68" s="346"/>
      <c r="B68" s="30"/>
      <c r="C68" s="52">
        <v>2603</v>
      </c>
      <c r="D68" s="53" t="s">
        <v>10</v>
      </c>
      <c r="E68" s="54" t="s">
        <v>11</v>
      </c>
      <c r="F68" s="52">
        <v>89.33</v>
      </c>
      <c r="G68" s="52">
        <v>31</v>
      </c>
      <c r="H68" s="52">
        <v>120.33</v>
      </c>
      <c r="I68" s="48">
        <v>246592.269</v>
      </c>
      <c r="J68" s="80">
        <f t="shared" si="26"/>
        <v>2049.3</v>
      </c>
      <c r="K68" s="74">
        <f>I68-I68*10%</f>
        <v>221933.0421</v>
      </c>
      <c r="L68" s="74">
        <f t="shared" si="18"/>
        <v>1844.37</v>
      </c>
      <c r="M68" s="62">
        <f t="shared" si="19"/>
        <v>0.10000000000000009</v>
      </c>
      <c r="N68" s="199">
        <f>K68-K68*20%</f>
        <v>177546.43368</v>
      </c>
      <c r="O68" s="205">
        <f>N68/H68</f>
        <v>1475.4959999999999</v>
      </c>
      <c r="P68" s="126">
        <f>100%-N68/K68</f>
        <v>0.20000000000000007</v>
      </c>
      <c r="Q68" s="186">
        <f t="shared" si="16"/>
        <v>0.18894456500580714</v>
      </c>
      <c r="R68" s="176">
        <v>144000</v>
      </c>
      <c r="S68" s="223">
        <f t="shared" si="27"/>
        <v>1196.7090501121916</v>
      </c>
    </row>
    <row r="69" spans="1:19" ht="13.5" thickBot="1">
      <c r="A69" s="347"/>
      <c r="B69" s="25"/>
      <c r="C69" s="94">
        <v>2604</v>
      </c>
      <c r="D69" s="95" t="s">
        <v>19</v>
      </c>
      <c r="E69" s="96" t="s">
        <v>11</v>
      </c>
      <c r="F69" s="94">
        <v>85.26</v>
      </c>
      <c r="G69" s="94">
        <v>54</v>
      </c>
      <c r="H69" s="94">
        <v>139.26</v>
      </c>
      <c r="I69" s="81">
        <v>258286.30185599995</v>
      </c>
      <c r="J69" s="90">
        <f t="shared" si="26"/>
        <v>1854.7055999999998</v>
      </c>
      <c r="K69" s="140">
        <f>I69-I69*10%</f>
        <v>232457.67167039996</v>
      </c>
      <c r="L69" s="140">
        <f t="shared" si="18"/>
        <v>1669.2350399999998</v>
      </c>
      <c r="M69" s="82">
        <f t="shared" si="19"/>
        <v>0.09999999999999998</v>
      </c>
      <c r="N69" s="200">
        <f>K69-K69*20%</f>
        <v>185966.13733631995</v>
      </c>
      <c r="O69" s="206">
        <f>N69/H69</f>
        <v>1335.3880319999998</v>
      </c>
      <c r="P69" s="124">
        <f>100%-N69/K69</f>
        <v>0.20000000000000007</v>
      </c>
      <c r="Q69" s="214">
        <f t="shared" si="16"/>
        <v>0.19877886300056147</v>
      </c>
      <c r="R69" s="174">
        <v>149000</v>
      </c>
      <c r="S69" s="224">
        <f t="shared" si="27"/>
        <v>1069.9411173344824</v>
      </c>
    </row>
    <row r="70" spans="3:13" ht="12.75">
      <c r="C70" s="15"/>
      <c r="D70" s="16"/>
      <c r="E70" s="16"/>
      <c r="F70" s="15"/>
      <c r="G70" s="15"/>
      <c r="H70" s="15"/>
      <c r="I70" s="17"/>
      <c r="J70" s="17"/>
      <c r="K70" s="17"/>
      <c r="L70" s="17"/>
      <c r="M70" s="17"/>
    </row>
    <row r="71" ht="12.75">
      <c r="I71" s="11"/>
    </row>
    <row r="72" spans="1:15" ht="12.7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</row>
    <row r="73" spans="1:15" ht="12.7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</row>
    <row r="74" spans="1:15" ht="12.7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</row>
    <row r="75" spans="1:15" ht="12.7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</row>
    <row r="76" spans="1:15" ht="12.7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ht="12.7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</row>
    <row r="78" spans="1:15" ht="12.7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</row>
    <row r="79" spans="1:15" ht="12.75" customHeight="1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</row>
    <row r="80" spans="1:15" ht="12.7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</row>
    <row r="81" spans="1:15" ht="12.7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</row>
    <row r="82" spans="1:15" ht="12.7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</row>
    <row r="83" spans="1:15" ht="12.7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</row>
    <row r="84" spans="1:15" ht="12.7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</row>
    <row r="85" spans="1:15" ht="12.7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</row>
    <row r="86" spans="1:15" ht="12.7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</row>
    <row r="87" spans="1:15" ht="12.7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</row>
    <row r="88" spans="1:15" ht="12.7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</row>
    <row r="89" spans="1:15" ht="12.75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</row>
    <row r="90" spans="1:15" ht="12.75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</row>
    <row r="91" spans="1:15" ht="12.75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</row>
    <row r="92" spans="1:15" ht="12.7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</row>
    <row r="93" spans="1:15" ht="12.75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</row>
    <row r="94" spans="1:15" ht="12.75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</row>
    <row r="95" spans="1:15" ht="12.75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</row>
    <row r="96" spans="1:15" ht="12.75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</row>
  </sheetData>
  <sheetProtection/>
  <mergeCells count="52">
    <mergeCell ref="P37:P38"/>
    <mergeCell ref="N37:N38"/>
    <mergeCell ref="P2:P3"/>
    <mergeCell ref="N1:P1"/>
    <mergeCell ref="N2:N3"/>
    <mergeCell ref="O37:O38"/>
    <mergeCell ref="C37:C38"/>
    <mergeCell ref="A37:B38"/>
    <mergeCell ref="A56:A61"/>
    <mergeCell ref="R37:R38"/>
    <mergeCell ref="S37:S38"/>
    <mergeCell ref="R1:S1"/>
    <mergeCell ref="R2:R3"/>
    <mergeCell ref="S2:S3"/>
    <mergeCell ref="Q1:Q3"/>
    <mergeCell ref="Q37:Q38"/>
    <mergeCell ref="A4:A5"/>
    <mergeCell ref="A17:A22"/>
    <mergeCell ref="E37:E38"/>
    <mergeCell ref="A28:A32"/>
    <mergeCell ref="A67:A69"/>
    <mergeCell ref="A62:A66"/>
    <mergeCell ref="D37:D38"/>
    <mergeCell ref="A43:A49"/>
    <mergeCell ref="A50:A55"/>
    <mergeCell ref="A40:A42"/>
    <mergeCell ref="I37:I38"/>
    <mergeCell ref="A33:A35"/>
    <mergeCell ref="M37:M38"/>
    <mergeCell ref="K37:K38"/>
    <mergeCell ref="L37:L38"/>
    <mergeCell ref="G37:G38"/>
    <mergeCell ref="H37:H38"/>
    <mergeCell ref="F37:F38"/>
    <mergeCell ref="J37:J38"/>
    <mergeCell ref="L2:L3"/>
    <mergeCell ref="F2:F3"/>
    <mergeCell ref="I2:I3"/>
    <mergeCell ref="A2:B3"/>
    <mergeCell ref="A6:A9"/>
    <mergeCell ref="A23:A27"/>
    <mergeCell ref="C2:C3"/>
    <mergeCell ref="A10:A16"/>
    <mergeCell ref="O2:O3"/>
    <mergeCell ref="I1:M1"/>
    <mergeCell ref="J2:J3"/>
    <mergeCell ref="M2:M3"/>
    <mergeCell ref="D2:D3"/>
    <mergeCell ref="E2:E3"/>
    <mergeCell ref="G2:G3"/>
    <mergeCell ref="H2:H3"/>
    <mergeCell ref="K2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7"/>
  <sheetViews>
    <sheetView zoomScalePageLayoutView="0" workbookViewId="0" topLeftCell="A1">
      <selection activeCell="A10" sqref="A10:A16"/>
    </sheetView>
  </sheetViews>
  <sheetFormatPr defaultColWidth="9.140625" defaultRowHeight="12.75"/>
  <cols>
    <col min="1" max="1" width="8.8515625" style="1" customWidth="1"/>
    <col min="2" max="2" width="15.00390625" style="1" customWidth="1"/>
    <col min="3" max="3" width="7.00390625" style="4" customWidth="1"/>
    <col min="4" max="4" width="20.140625" style="1" customWidth="1"/>
    <col min="5" max="5" width="11.57421875" style="4" customWidth="1"/>
    <col min="6" max="6" width="12.57421875" style="4" customWidth="1"/>
    <col min="7" max="7" width="8.8515625" style="4" customWidth="1"/>
    <col min="8" max="8" width="8.57421875" style="4" customWidth="1"/>
    <col min="9" max="9" width="11.7109375" style="1" hidden="1" customWidth="1"/>
    <col min="10" max="10" width="9.421875" style="1" hidden="1" customWidth="1"/>
    <col min="11" max="11" width="13.8515625" style="1" hidden="1" customWidth="1"/>
    <col min="12" max="13" width="9.421875" style="1" hidden="1" customWidth="1"/>
    <col min="14" max="14" width="12.7109375" style="4" customWidth="1"/>
    <col min="15" max="15" width="9.57421875" style="1" customWidth="1"/>
    <col min="16" max="16" width="9.28125" style="1" hidden="1" customWidth="1"/>
    <col min="17" max="17" width="9.28125" style="1" bestFit="1" customWidth="1"/>
    <col min="18" max="18" width="12.140625" style="1" bestFit="1" customWidth="1"/>
    <col min="19" max="16384" width="9.140625" style="1" customWidth="1"/>
  </cols>
  <sheetData>
    <row r="1" spans="1:31" ht="13.5" customHeight="1" thickBot="1">
      <c r="A1" s="19"/>
      <c r="B1" s="18"/>
      <c r="C1" s="18"/>
      <c r="D1" s="18"/>
      <c r="E1" s="3"/>
      <c r="F1" s="18"/>
      <c r="H1" s="10"/>
      <c r="I1" s="306">
        <v>1</v>
      </c>
      <c r="J1" s="307"/>
      <c r="K1" s="307"/>
      <c r="L1" s="307"/>
      <c r="M1" s="308"/>
      <c r="N1" s="318"/>
      <c r="O1" s="319"/>
      <c r="P1" s="320"/>
      <c r="Q1" s="369" t="s">
        <v>109</v>
      </c>
      <c r="R1" s="318"/>
      <c r="S1" s="320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</row>
    <row r="2" spans="1:31" s="2" customFormat="1" ht="14.25" customHeight="1">
      <c r="A2" s="324" t="s">
        <v>114</v>
      </c>
      <c r="B2" s="325"/>
      <c r="C2" s="312" t="s">
        <v>53</v>
      </c>
      <c r="D2" s="312" t="s">
        <v>48</v>
      </c>
      <c r="E2" s="312" t="s">
        <v>54</v>
      </c>
      <c r="F2" s="314" t="s">
        <v>47</v>
      </c>
      <c r="G2" s="314" t="s">
        <v>55</v>
      </c>
      <c r="H2" s="314" t="s">
        <v>56</v>
      </c>
      <c r="I2" s="323"/>
      <c r="J2" s="367" t="s">
        <v>49</v>
      </c>
      <c r="K2" s="366" t="s">
        <v>93</v>
      </c>
      <c r="L2" s="321" t="s">
        <v>49</v>
      </c>
      <c r="M2" s="364" t="s">
        <v>94</v>
      </c>
      <c r="N2" s="375" t="s">
        <v>115</v>
      </c>
      <c r="O2" s="372" t="s">
        <v>49</v>
      </c>
      <c r="P2" s="304" t="s">
        <v>108</v>
      </c>
      <c r="Q2" s="370"/>
      <c r="R2" s="379" t="s">
        <v>133</v>
      </c>
      <c r="S2" s="377" t="s">
        <v>49</v>
      </c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1:31" s="2" customFormat="1" ht="33.75" customHeight="1" thickBot="1">
      <c r="A3" s="326"/>
      <c r="B3" s="327"/>
      <c r="C3" s="362"/>
      <c r="D3" s="313"/>
      <c r="E3" s="313"/>
      <c r="F3" s="315"/>
      <c r="G3" s="315"/>
      <c r="H3" s="315" t="s">
        <v>7</v>
      </c>
      <c r="I3" s="323"/>
      <c r="J3" s="368"/>
      <c r="K3" s="366"/>
      <c r="L3" s="363"/>
      <c r="M3" s="365"/>
      <c r="N3" s="376"/>
      <c r="O3" s="373"/>
      <c r="P3" s="374"/>
      <c r="Q3" s="371"/>
      <c r="R3" s="380"/>
      <c r="S3" s="378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</row>
    <row r="4" spans="1:31" ht="12.75">
      <c r="A4" s="340" t="s">
        <v>116</v>
      </c>
      <c r="B4" s="69" t="s">
        <v>118</v>
      </c>
      <c r="C4" s="261">
        <v>1001</v>
      </c>
      <c r="D4" s="262" t="s">
        <v>36</v>
      </c>
      <c r="E4" s="261" t="s">
        <v>25</v>
      </c>
      <c r="F4" s="261"/>
      <c r="G4" s="261"/>
      <c r="H4" s="261">
        <v>88.69</v>
      </c>
      <c r="I4" s="72">
        <v>80413.591104</v>
      </c>
      <c r="J4" s="73">
        <f aca="true" t="shared" si="0" ref="J4:J31">I4/H4</f>
        <v>906.6816000000001</v>
      </c>
      <c r="K4" s="263">
        <f aca="true" t="shared" si="1" ref="K4:K9">I4-I4*10%</f>
        <v>72372.2319936</v>
      </c>
      <c r="L4" s="263">
        <f aca="true" t="shared" si="2" ref="L4:L20">K4/H4</f>
        <v>816.0134400000001</v>
      </c>
      <c r="M4" s="263"/>
      <c r="N4" s="264">
        <f aca="true" t="shared" si="3" ref="N4:N11">K4-K4*10%</f>
        <v>65135.00879424</v>
      </c>
      <c r="O4" s="203">
        <f>N4/H4</f>
        <v>734.412096</v>
      </c>
      <c r="P4" s="265">
        <f>100%-N4/K4</f>
        <v>0.09999999999999998</v>
      </c>
      <c r="Q4" s="266">
        <f>100%-R4/N4</f>
        <v>0.1830199920890192</v>
      </c>
      <c r="R4" s="267">
        <f>H4*600</f>
        <v>53214</v>
      </c>
      <c r="S4" s="268">
        <f>R4/H4</f>
        <v>600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</row>
    <row r="5" spans="1:31" ht="12" customHeight="1" thickBot="1">
      <c r="A5" s="341"/>
      <c r="B5" s="108"/>
      <c r="C5" s="269">
        <v>1002</v>
      </c>
      <c r="D5" s="270" t="s">
        <v>33</v>
      </c>
      <c r="E5" s="269" t="s">
        <v>25</v>
      </c>
      <c r="F5" s="269">
        <v>58.19</v>
      </c>
      <c r="G5" s="269"/>
      <c r="H5" s="269">
        <v>58.19</v>
      </c>
      <c r="I5" s="101">
        <v>52759.80230399999</v>
      </c>
      <c r="J5" s="102">
        <f t="shared" si="0"/>
        <v>906.6815999999999</v>
      </c>
      <c r="K5" s="271">
        <f t="shared" si="1"/>
        <v>47483.82207359999</v>
      </c>
      <c r="L5" s="271">
        <f t="shared" si="2"/>
        <v>816.01344</v>
      </c>
      <c r="M5" s="272"/>
      <c r="N5" s="273">
        <f t="shared" si="3"/>
        <v>42735.43986623999</v>
      </c>
      <c r="O5" s="206">
        <f>N5/H5</f>
        <v>734.4120959999999</v>
      </c>
      <c r="P5" s="274">
        <f>100%-N5/K5</f>
        <v>0.10000000000000009</v>
      </c>
      <c r="Q5" s="275">
        <f aca="true" t="shared" si="4" ref="Q5:Q35">100%-R5/N5</f>
        <v>0.18301999208901898</v>
      </c>
      <c r="R5" s="276">
        <f>H5*600</f>
        <v>34914</v>
      </c>
      <c r="S5" s="277">
        <f aca="true" t="shared" si="5" ref="S5:S32">R5/H5</f>
        <v>600</v>
      </c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ht="12.75">
      <c r="A6" s="328" t="s">
        <v>116</v>
      </c>
      <c r="B6" s="20" t="s">
        <v>57</v>
      </c>
      <c r="C6" s="58">
        <v>1101</v>
      </c>
      <c r="D6" s="59" t="s">
        <v>36</v>
      </c>
      <c r="E6" s="78" t="s">
        <v>46</v>
      </c>
      <c r="F6" s="58">
        <v>103.81</v>
      </c>
      <c r="G6" s="97">
        <v>3.08</v>
      </c>
      <c r="H6" s="98">
        <f>F6+G6</f>
        <v>106.89</v>
      </c>
      <c r="I6" s="72">
        <v>122521.78600200001</v>
      </c>
      <c r="J6" s="73">
        <f t="shared" si="0"/>
        <v>1146.2418</v>
      </c>
      <c r="K6" s="128">
        <f t="shared" si="1"/>
        <v>110269.6074018</v>
      </c>
      <c r="L6" s="128">
        <f t="shared" si="2"/>
        <v>1031.61762</v>
      </c>
      <c r="M6" s="63">
        <f aca="true" t="shared" si="6" ref="M6:M20">100%-K6/I6</f>
        <v>0.09999999999999998</v>
      </c>
      <c r="N6" s="198">
        <f t="shared" si="3"/>
        <v>99242.64666162</v>
      </c>
      <c r="O6" s="203">
        <f>N6/H6</f>
        <v>928.455858</v>
      </c>
      <c r="P6" s="179">
        <f>100%-N6/K6</f>
        <v>0.09999999999999998</v>
      </c>
      <c r="Q6" s="212">
        <f t="shared" si="4"/>
        <v>0.09313180343863603</v>
      </c>
      <c r="R6" s="178">
        <v>90000</v>
      </c>
      <c r="S6" s="213">
        <f t="shared" si="5"/>
        <v>841.9870895312938</v>
      </c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</row>
    <row r="7" spans="1:31" ht="12.75">
      <c r="A7" s="329"/>
      <c r="B7" s="21"/>
      <c r="C7" s="52">
        <v>1104</v>
      </c>
      <c r="D7" s="53" t="s">
        <v>33</v>
      </c>
      <c r="E7" s="65" t="s">
        <v>25</v>
      </c>
      <c r="F7" s="65">
        <v>86.88</v>
      </c>
      <c r="G7" s="66">
        <v>31</v>
      </c>
      <c r="H7" s="67">
        <f>F7+G7</f>
        <v>117.88</v>
      </c>
      <c r="I7" s="70">
        <v>122879</v>
      </c>
      <c r="J7" s="71">
        <f t="shared" si="0"/>
        <v>1042.4075330844928</v>
      </c>
      <c r="K7" s="74">
        <f t="shared" si="1"/>
        <v>110591.1</v>
      </c>
      <c r="L7" s="74">
        <f t="shared" si="2"/>
        <v>938.1667797760435</v>
      </c>
      <c r="M7" s="62">
        <f t="shared" si="6"/>
        <v>0.09999999999999998</v>
      </c>
      <c r="N7" s="199">
        <f t="shared" si="3"/>
        <v>99531.99</v>
      </c>
      <c r="O7" s="205">
        <f aca="true" t="shared" si="7" ref="O7:O35">N7/H7</f>
        <v>844.3501017984391</v>
      </c>
      <c r="P7" s="181">
        <f aca="true" t="shared" si="8" ref="P7:P35">100%-N7/K7</f>
        <v>0.09999999999999998</v>
      </c>
      <c r="Q7" s="186">
        <f t="shared" si="4"/>
        <v>0.19623831493774013</v>
      </c>
      <c r="R7" s="176">
        <v>80000</v>
      </c>
      <c r="S7" s="216">
        <f t="shared" si="5"/>
        <v>678.656260604004</v>
      </c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</row>
    <row r="8" spans="1:31" ht="12.75" customHeight="1">
      <c r="A8" s="329"/>
      <c r="B8" s="21"/>
      <c r="C8" s="52">
        <v>1113</v>
      </c>
      <c r="D8" s="53" t="s">
        <v>40</v>
      </c>
      <c r="E8" s="65" t="s">
        <v>46</v>
      </c>
      <c r="F8" s="52">
        <v>110.67</v>
      </c>
      <c r="G8" s="56">
        <v>12.11</v>
      </c>
      <c r="H8" s="57">
        <f>F8+G8</f>
        <v>122.78</v>
      </c>
      <c r="I8" s="70">
        <v>134193.62879999998</v>
      </c>
      <c r="J8" s="71">
        <f t="shared" si="0"/>
        <v>1092.9599999999998</v>
      </c>
      <c r="K8" s="74">
        <f t="shared" si="1"/>
        <v>120774.26591999998</v>
      </c>
      <c r="L8" s="74">
        <f t="shared" si="2"/>
        <v>983.6639999999998</v>
      </c>
      <c r="M8" s="62">
        <f t="shared" si="6"/>
        <v>0.09999999999999998</v>
      </c>
      <c r="N8" s="199">
        <f t="shared" si="3"/>
        <v>108696.83932799997</v>
      </c>
      <c r="O8" s="205">
        <f t="shared" si="7"/>
        <v>885.2975999999998</v>
      </c>
      <c r="P8" s="181">
        <f t="shared" si="8"/>
        <v>0.10000000000000009</v>
      </c>
      <c r="Q8" s="186">
        <f t="shared" si="4"/>
        <v>0.15360924412545374</v>
      </c>
      <c r="R8" s="176">
        <v>92000</v>
      </c>
      <c r="S8" s="216">
        <f t="shared" si="5"/>
        <v>749.3077048379215</v>
      </c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1:31" ht="13.5" thickBot="1">
      <c r="A9" s="330"/>
      <c r="B9" s="61"/>
      <c r="C9" s="94">
        <v>1114</v>
      </c>
      <c r="D9" s="95" t="s">
        <v>40</v>
      </c>
      <c r="E9" s="105" t="s">
        <v>46</v>
      </c>
      <c r="F9" s="94">
        <v>103.51</v>
      </c>
      <c r="G9" s="99">
        <v>5</v>
      </c>
      <c r="H9" s="100">
        <f>F9+G9</f>
        <v>108.51</v>
      </c>
      <c r="I9" s="101">
        <v>118597.08959999999</v>
      </c>
      <c r="J9" s="102">
        <f t="shared" si="0"/>
        <v>1092.9599999999998</v>
      </c>
      <c r="K9" s="140">
        <f t="shared" si="1"/>
        <v>106737.38063999999</v>
      </c>
      <c r="L9" s="140">
        <f t="shared" si="2"/>
        <v>983.6639999999999</v>
      </c>
      <c r="M9" s="82">
        <f t="shared" si="6"/>
        <v>0.10000000000000009</v>
      </c>
      <c r="N9" s="200">
        <f t="shared" si="3"/>
        <v>96063.64257599998</v>
      </c>
      <c r="O9" s="206">
        <f t="shared" si="7"/>
        <v>885.2975999999998</v>
      </c>
      <c r="P9" s="180">
        <f t="shared" si="8"/>
        <v>0.10000000000000009</v>
      </c>
      <c r="Q9" s="214">
        <f t="shared" si="4"/>
        <v>0.0423015666180373</v>
      </c>
      <c r="R9" s="174">
        <v>92000</v>
      </c>
      <c r="S9" s="215">
        <f t="shared" si="5"/>
        <v>847.8481245968113</v>
      </c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</row>
    <row r="10" spans="1:31" s="5" customFormat="1" ht="12.75" customHeight="1">
      <c r="A10" s="337" t="s">
        <v>116</v>
      </c>
      <c r="B10" s="33" t="s">
        <v>58</v>
      </c>
      <c r="C10" s="44">
        <v>1201</v>
      </c>
      <c r="D10" s="45" t="s">
        <v>36</v>
      </c>
      <c r="E10" s="46" t="s">
        <v>25</v>
      </c>
      <c r="F10" s="44">
        <v>83.29</v>
      </c>
      <c r="G10" s="44">
        <v>45</v>
      </c>
      <c r="H10" s="44">
        <v>128.29</v>
      </c>
      <c r="I10" s="72">
        <v>148034.395476</v>
      </c>
      <c r="J10" s="73">
        <f t="shared" si="0"/>
        <v>1153.9044000000001</v>
      </c>
      <c r="K10" s="128">
        <v>130000</v>
      </c>
      <c r="L10" s="128">
        <f t="shared" si="2"/>
        <v>1013.3291760854315</v>
      </c>
      <c r="M10" s="63">
        <f t="shared" si="6"/>
        <v>0.12182571096407002</v>
      </c>
      <c r="N10" s="198">
        <f t="shared" si="3"/>
        <v>117000</v>
      </c>
      <c r="O10" s="203">
        <f t="shared" si="7"/>
        <v>911.9962584768883</v>
      </c>
      <c r="P10" s="179">
        <f t="shared" si="8"/>
        <v>0.09999999999999998</v>
      </c>
      <c r="Q10" s="212">
        <f t="shared" si="4"/>
        <v>0.1282051282051282</v>
      </c>
      <c r="R10" s="178">
        <v>102000</v>
      </c>
      <c r="S10" s="213">
        <f t="shared" si="5"/>
        <v>795.0736612362616</v>
      </c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</row>
    <row r="11" spans="1:31" s="5" customFormat="1" ht="12.75" customHeight="1">
      <c r="A11" s="338"/>
      <c r="B11" s="31"/>
      <c r="C11" s="49">
        <v>1204</v>
      </c>
      <c r="D11" s="50" t="s">
        <v>35</v>
      </c>
      <c r="E11" s="51" t="s">
        <v>63</v>
      </c>
      <c r="F11" s="49">
        <v>109.16</v>
      </c>
      <c r="G11" s="49">
        <v>19</v>
      </c>
      <c r="H11" s="49">
        <v>128.16</v>
      </c>
      <c r="I11" s="74">
        <v>175442.37638399997</v>
      </c>
      <c r="J11" s="75">
        <f t="shared" si="0"/>
        <v>1368.9324</v>
      </c>
      <c r="K11" s="74">
        <f>I11-I11*10%</f>
        <v>157898.13874559998</v>
      </c>
      <c r="L11" s="74">
        <f t="shared" si="2"/>
        <v>1232.0391599999998</v>
      </c>
      <c r="M11" s="62">
        <f t="shared" si="6"/>
        <v>0.09999999999999998</v>
      </c>
      <c r="N11" s="199">
        <f t="shared" si="3"/>
        <v>142108.32487103998</v>
      </c>
      <c r="O11" s="205">
        <f t="shared" si="7"/>
        <v>1108.8352439999999</v>
      </c>
      <c r="P11" s="181">
        <f t="shared" si="8"/>
        <v>0.09999999999999998</v>
      </c>
      <c r="Q11" s="186">
        <f t="shared" si="4"/>
        <v>0.17668440532125895</v>
      </c>
      <c r="R11" s="176">
        <v>117000</v>
      </c>
      <c r="S11" s="216">
        <f t="shared" si="5"/>
        <v>912.9213483146068</v>
      </c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</row>
    <row r="12" spans="1:43" s="5" customFormat="1" ht="12.75" customHeight="1">
      <c r="A12" s="338"/>
      <c r="B12" s="31"/>
      <c r="C12" s="49">
        <v>1211</v>
      </c>
      <c r="D12" s="50" t="s">
        <v>35</v>
      </c>
      <c r="E12" s="51" t="s">
        <v>63</v>
      </c>
      <c r="F12" s="49">
        <v>108.49</v>
      </c>
      <c r="G12" s="49">
        <v>19</v>
      </c>
      <c r="H12" s="49">
        <v>127.49</v>
      </c>
      <c r="I12" s="74">
        <v>174525.19167600002</v>
      </c>
      <c r="J12" s="75">
        <f t="shared" si="0"/>
        <v>1368.9324000000001</v>
      </c>
      <c r="K12" s="74">
        <f>I12-I12*10%</f>
        <v>157072.67250840002</v>
      </c>
      <c r="L12" s="74">
        <f t="shared" si="2"/>
        <v>1232.0391600000003</v>
      </c>
      <c r="M12" s="62">
        <f t="shared" si="6"/>
        <v>0.09999999999999998</v>
      </c>
      <c r="N12" s="199">
        <f>K12-K12*10%</f>
        <v>141365.40525756002</v>
      </c>
      <c r="O12" s="205">
        <f t="shared" si="7"/>
        <v>1108.835244</v>
      </c>
      <c r="P12" s="181">
        <f t="shared" si="8"/>
        <v>0.09999999999999998</v>
      </c>
      <c r="Q12" s="186">
        <f t="shared" si="4"/>
        <v>0.17235762323297976</v>
      </c>
      <c r="R12" s="176">
        <v>117000</v>
      </c>
      <c r="S12" s="216">
        <f t="shared" si="5"/>
        <v>917.719036787199</v>
      </c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s="8" customFormat="1" ht="12.75" customHeight="1">
      <c r="A13" s="338"/>
      <c r="B13" s="32"/>
      <c r="C13" s="49">
        <v>1212</v>
      </c>
      <c r="D13" s="50" t="s">
        <v>40</v>
      </c>
      <c r="E13" s="51" t="s">
        <v>46</v>
      </c>
      <c r="F13" s="49">
        <v>94.91</v>
      </c>
      <c r="G13" s="49">
        <v>15</v>
      </c>
      <c r="H13" s="49">
        <v>109.91</v>
      </c>
      <c r="I13" s="48">
        <v>165174.9462</v>
      </c>
      <c r="J13" s="80">
        <f t="shared" si="0"/>
        <v>1502.8200000000002</v>
      </c>
      <c r="K13" s="74">
        <f>I13-I13*10%</f>
        <v>148657.45158</v>
      </c>
      <c r="L13" s="74">
        <f t="shared" si="2"/>
        <v>1352.538</v>
      </c>
      <c r="M13" s="62">
        <f t="shared" si="6"/>
        <v>0.10000000000000009</v>
      </c>
      <c r="N13" s="199">
        <f>K13-K13*10%</f>
        <v>133791.706422</v>
      </c>
      <c r="O13" s="205">
        <f t="shared" si="7"/>
        <v>1217.2841999999998</v>
      </c>
      <c r="P13" s="181">
        <f t="shared" si="8"/>
        <v>0.10000000000000009</v>
      </c>
      <c r="Q13" s="186">
        <f t="shared" si="4"/>
        <v>0.1030834181791418</v>
      </c>
      <c r="R13" s="176">
        <v>120000</v>
      </c>
      <c r="S13" s="216">
        <f t="shared" si="5"/>
        <v>1091.802383768538</v>
      </c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spans="1:43" s="5" customFormat="1" ht="12.75" customHeight="1">
      <c r="A14" s="338"/>
      <c r="B14" s="31"/>
      <c r="C14" s="49">
        <v>1217</v>
      </c>
      <c r="D14" s="50" t="s">
        <v>40</v>
      </c>
      <c r="E14" s="51" t="s">
        <v>46</v>
      </c>
      <c r="F14" s="49">
        <v>92.54</v>
      </c>
      <c r="G14" s="49">
        <v>15</v>
      </c>
      <c r="H14" s="49">
        <v>107.54</v>
      </c>
      <c r="I14" s="48">
        <v>161613.2628</v>
      </c>
      <c r="J14" s="80">
        <f t="shared" si="0"/>
        <v>1502.82</v>
      </c>
      <c r="K14" s="74">
        <f>I14-I14*10%</f>
        <v>145451.93652</v>
      </c>
      <c r="L14" s="74">
        <f t="shared" si="2"/>
        <v>1352.5379999999998</v>
      </c>
      <c r="M14" s="62">
        <f t="shared" si="6"/>
        <v>0.10000000000000009</v>
      </c>
      <c r="N14" s="199">
        <f>K14-K14*10%</f>
        <v>130906.74286799999</v>
      </c>
      <c r="O14" s="205">
        <f t="shared" si="7"/>
        <v>1217.2841999999998</v>
      </c>
      <c r="P14" s="181">
        <f t="shared" si="8"/>
        <v>0.09999999999999998</v>
      </c>
      <c r="Q14" s="186">
        <f t="shared" si="4"/>
        <v>0.06803883950409728</v>
      </c>
      <c r="R14" s="176">
        <v>122000</v>
      </c>
      <c r="S14" s="216">
        <f t="shared" si="5"/>
        <v>1134.4615956853263</v>
      </c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31" s="5" customFormat="1" ht="12.75" customHeight="1">
      <c r="A15" s="338"/>
      <c r="B15" s="31"/>
      <c r="C15" s="49">
        <v>1219</v>
      </c>
      <c r="D15" s="50" t="s">
        <v>41</v>
      </c>
      <c r="E15" s="51" t="s">
        <v>46</v>
      </c>
      <c r="F15" s="49">
        <v>108.27</v>
      </c>
      <c r="G15" s="49">
        <v>31</v>
      </c>
      <c r="H15" s="49">
        <v>139.27</v>
      </c>
      <c r="I15" s="48">
        <v>237838.3425</v>
      </c>
      <c r="J15" s="80">
        <f t="shared" si="0"/>
        <v>1707.7499999999998</v>
      </c>
      <c r="K15" s="74">
        <v>215000</v>
      </c>
      <c r="L15" s="74">
        <f t="shared" si="2"/>
        <v>1543.7639118259494</v>
      </c>
      <c r="M15" s="62">
        <f t="shared" si="6"/>
        <v>0.09602464539543287</v>
      </c>
      <c r="N15" s="199">
        <f>K15-K15*15%</f>
        <v>182750</v>
      </c>
      <c r="O15" s="205">
        <f t="shared" si="7"/>
        <v>1312.199325052057</v>
      </c>
      <c r="P15" s="181">
        <f t="shared" si="8"/>
        <v>0.15000000000000002</v>
      </c>
      <c r="Q15" s="186">
        <f t="shared" si="4"/>
        <v>0.17920656634746923</v>
      </c>
      <c r="R15" s="176">
        <v>150000</v>
      </c>
      <c r="S15" s="216">
        <f t="shared" si="5"/>
        <v>1077.0445896460112</v>
      </c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</row>
    <row r="16" spans="1:31" s="5" customFormat="1" ht="12.75" customHeight="1" thickBot="1">
      <c r="A16" s="339"/>
      <c r="B16" s="34"/>
      <c r="C16" s="87">
        <v>1221</v>
      </c>
      <c r="D16" s="88" t="s">
        <v>34</v>
      </c>
      <c r="E16" s="89" t="s">
        <v>46</v>
      </c>
      <c r="F16" s="87">
        <v>85.56</v>
      </c>
      <c r="G16" s="87">
        <v>30</v>
      </c>
      <c r="H16" s="87">
        <v>115.56</v>
      </c>
      <c r="I16" s="81">
        <v>162806.613552</v>
      </c>
      <c r="J16" s="90">
        <f t="shared" si="0"/>
        <v>1408.8491999999999</v>
      </c>
      <c r="K16" s="140">
        <f>I16-I16*10%</f>
        <v>146525.9521968</v>
      </c>
      <c r="L16" s="140">
        <f t="shared" si="2"/>
        <v>1267.96428</v>
      </c>
      <c r="M16" s="82">
        <f t="shared" si="6"/>
        <v>0.09999999999999998</v>
      </c>
      <c r="N16" s="200">
        <f>K16-K16*10%</f>
        <v>131873.35697712</v>
      </c>
      <c r="O16" s="206">
        <f t="shared" si="7"/>
        <v>1141.167852</v>
      </c>
      <c r="P16" s="180">
        <f t="shared" si="8"/>
        <v>0.09999999999999998</v>
      </c>
      <c r="Q16" s="214">
        <f t="shared" si="4"/>
        <v>0.07486999044722153</v>
      </c>
      <c r="R16" s="174">
        <v>122000</v>
      </c>
      <c r="S16" s="215">
        <f t="shared" si="5"/>
        <v>1055.7286258220838</v>
      </c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</row>
    <row r="17" spans="1:31" s="5" customFormat="1" ht="12.75" customHeight="1">
      <c r="A17" s="337" t="s">
        <v>116</v>
      </c>
      <c r="B17" s="33" t="s">
        <v>59</v>
      </c>
      <c r="C17" s="44">
        <v>1301</v>
      </c>
      <c r="D17" s="45" t="s">
        <v>36</v>
      </c>
      <c r="E17" s="46" t="s">
        <v>25</v>
      </c>
      <c r="F17" s="44">
        <v>81.16</v>
      </c>
      <c r="G17" s="44">
        <v>40</v>
      </c>
      <c r="H17" s="44">
        <v>121.16</v>
      </c>
      <c r="I17" s="128">
        <v>168465.128832</v>
      </c>
      <c r="J17" s="129">
        <f t="shared" si="0"/>
        <v>1390.4352</v>
      </c>
      <c r="K17" s="128">
        <v>135000</v>
      </c>
      <c r="L17" s="128">
        <f t="shared" si="2"/>
        <v>1114.229118520964</v>
      </c>
      <c r="M17" s="63">
        <f t="shared" si="6"/>
        <v>0.19864721597887902</v>
      </c>
      <c r="N17" s="198">
        <f aca="true" t="shared" si="9" ref="N17:N23">K17-K17*15%</f>
        <v>114750</v>
      </c>
      <c r="O17" s="203">
        <f t="shared" si="7"/>
        <v>947.0947507428194</v>
      </c>
      <c r="P17" s="179">
        <f t="shared" si="8"/>
        <v>0.15000000000000002</v>
      </c>
      <c r="Q17" s="212">
        <f t="shared" si="4"/>
        <v>0.08496732026143794</v>
      </c>
      <c r="R17" s="178">
        <v>105000</v>
      </c>
      <c r="S17" s="213">
        <f t="shared" si="5"/>
        <v>866.6226477385276</v>
      </c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</row>
    <row r="18" spans="1:19" s="5" customFormat="1" ht="12.75" customHeight="1">
      <c r="A18" s="338"/>
      <c r="B18" s="31"/>
      <c r="C18" s="49">
        <v>1311</v>
      </c>
      <c r="D18" s="50" t="s">
        <v>35</v>
      </c>
      <c r="E18" s="51" t="s">
        <v>25</v>
      </c>
      <c r="F18" s="49">
        <v>108.9</v>
      </c>
      <c r="G18" s="49">
        <v>19</v>
      </c>
      <c r="H18" s="49">
        <v>127.9</v>
      </c>
      <c r="I18" s="74">
        <v>204966.47754000002</v>
      </c>
      <c r="J18" s="75">
        <f t="shared" si="0"/>
        <v>1602.5526000000002</v>
      </c>
      <c r="K18" s="74">
        <f>I18-I18*10%</f>
        <v>184469.82978600002</v>
      </c>
      <c r="L18" s="74">
        <f t="shared" si="2"/>
        <v>1442.29734</v>
      </c>
      <c r="M18" s="68">
        <f t="shared" si="6"/>
        <v>0.09999999999999998</v>
      </c>
      <c r="N18" s="199">
        <f>K18-K18*15%</f>
        <v>156799.35531810002</v>
      </c>
      <c r="O18" s="205">
        <f t="shared" si="7"/>
        <v>1225.952739</v>
      </c>
      <c r="P18" s="181">
        <f t="shared" si="8"/>
        <v>0.15000000000000002</v>
      </c>
      <c r="Q18" s="186">
        <f t="shared" si="4"/>
        <v>0.17091495857066485</v>
      </c>
      <c r="R18" s="176">
        <v>130000</v>
      </c>
      <c r="S18" s="216">
        <f t="shared" si="5"/>
        <v>1016.419077404222</v>
      </c>
    </row>
    <row r="19" spans="1:19" s="5" customFormat="1" ht="12.75" customHeight="1">
      <c r="A19" s="338"/>
      <c r="B19" s="31"/>
      <c r="C19" s="49">
        <v>1312</v>
      </c>
      <c r="D19" s="50" t="s">
        <v>40</v>
      </c>
      <c r="E19" s="51" t="s">
        <v>46</v>
      </c>
      <c r="F19" s="49">
        <v>95.08</v>
      </c>
      <c r="G19" s="49">
        <v>14</v>
      </c>
      <c r="H19" s="49">
        <v>109.08</v>
      </c>
      <c r="I19" s="48">
        <v>178830.1152</v>
      </c>
      <c r="J19" s="80">
        <f t="shared" si="0"/>
        <v>1639.44</v>
      </c>
      <c r="K19" s="74">
        <f>I19-I19*10%</f>
        <v>160947.10368</v>
      </c>
      <c r="L19" s="74">
        <f t="shared" si="2"/>
        <v>1475.496</v>
      </c>
      <c r="M19" s="62">
        <f t="shared" si="6"/>
        <v>0.09999999999999998</v>
      </c>
      <c r="N19" s="199">
        <f t="shared" si="9"/>
        <v>136805.038128</v>
      </c>
      <c r="O19" s="205">
        <f t="shared" si="7"/>
        <v>1254.1716</v>
      </c>
      <c r="P19" s="181">
        <f t="shared" si="8"/>
        <v>0.15000000000000013</v>
      </c>
      <c r="Q19" s="186">
        <f t="shared" si="4"/>
        <v>0.04974259881886023</v>
      </c>
      <c r="R19" s="176">
        <v>130000</v>
      </c>
      <c r="S19" s="216">
        <f t="shared" si="5"/>
        <v>1191.7858452511919</v>
      </c>
    </row>
    <row r="20" spans="1:19" s="5" customFormat="1" ht="12.75" customHeight="1">
      <c r="A20" s="338"/>
      <c r="B20" s="31"/>
      <c r="C20" s="49">
        <v>1317</v>
      </c>
      <c r="D20" s="50" t="s">
        <v>40</v>
      </c>
      <c r="E20" s="51" t="s">
        <v>46</v>
      </c>
      <c r="F20" s="49">
        <v>92.88</v>
      </c>
      <c r="G20" s="49">
        <v>15</v>
      </c>
      <c r="H20" s="49">
        <v>107.88</v>
      </c>
      <c r="I20" s="48">
        <v>176862.7872</v>
      </c>
      <c r="J20" s="80">
        <f t="shared" si="0"/>
        <v>1639.44</v>
      </c>
      <c r="K20" s="74">
        <f>I20-I20*10%</f>
        <v>159176.50848</v>
      </c>
      <c r="L20" s="74">
        <f t="shared" si="2"/>
        <v>1475.4959999999999</v>
      </c>
      <c r="M20" s="62">
        <f t="shared" si="6"/>
        <v>0.09999999999999998</v>
      </c>
      <c r="N20" s="199">
        <f t="shared" si="9"/>
        <v>135300.032208</v>
      </c>
      <c r="O20" s="205">
        <f t="shared" si="7"/>
        <v>1254.1716</v>
      </c>
      <c r="P20" s="181">
        <f t="shared" si="8"/>
        <v>0.15000000000000002</v>
      </c>
      <c r="Q20" s="186">
        <f t="shared" si="4"/>
        <v>0.04656341986907142</v>
      </c>
      <c r="R20" s="176">
        <v>129000</v>
      </c>
      <c r="S20" s="216">
        <f t="shared" si="5"/>
        <v>1195.773081201335</v>
      </c>
    </row>
    <row r="21" spans="1:19" s="5" customFormat="1" ht="12.75" customHeight="1">
      <c r="A21" s="342"/>
      <c r="B21" s="132" t="s">
        <v>69</v>
      </c>
      <c r="C21" s="133">
        <v>1320</v>
      </c>
      <c r="D21" s="134" t="s">
        <v>71</v>
      </c>
      <c r="E21" s="135" t="s">
        <v>46</v>
      </c>
      <c r="F21" s="136">
        <v>111.18</v>
      </c>
      <c r="G21" s="137">
        <v>29</v>
      </c>
      <c r="H21" s="136">
        <f>F21+G21</f>
        <v>140.18</v>
      </c>
      <c r="I21" s="138">
        <v>235000</v>
      </c>
      <c r="J21" s="138">
        <f>I21/H21</f>
        <v>1676.4160365244684</v>
      </c>
      <c r="K21" s="142">
        <v>235000</v>
      </c>
      <c r="L21" s="142">
        <f>K21/H21</f>
        <v>1676.4160365244684</v>
      </c>
      <c r="M21" s="139"/>
      <c r="N21" s="201">
        <f>K21-K21*15%</f>
        <v>199750</v>
      </c>
      <c r="O21" s="207">
        <f>N21/H21</f>
        <v>1424.9536310457981</v>
      </c>
      <c r="P21" s="182">
        <f>100%-N21/K21</f>
        <v>0.15000000000000002</v>
      </c>
      <c r="Q21" s="208">
        <f t="shared" si="4"/>
        <v>0.08886107634543183</v>
      </c>
      <c r="R21" s="125">
        <v>182000</v>
      </c>
      <c r="S21" s="217">
        <f t="shared" si="5"/>
        <v>1298.3307176487372</v>
      </c>
    </row>
    <row r="22" spans="1:19" s="5" customFormat="1" ht="12.75" customHeight="1" thickBot="1">
      <c r="A22" s="339"/>
      <c r="B22" s="34"/>
      <c r="C22" s="87">
        <v>1321</v>
      </c>
      <c r="D22" s="88" t="s">
        <v>34</v>
      </c>
      <c r="E22" s="89" t="s">
        <v>46</v>
      </c>
      <c r="F22" s="87">
        <v>83.92</v>
      </c>
      <c r="G22" s="87">
        <v>32</v>
      </c>
      <c r="H22" s="87">
        <v>115.92</v>
      </c>
      <c r="I22" s="81">
        <v>178751.42208</v>
      </c>
      <c r="J22" s="90">
        <f t="shared" si="0"/>
        <v>1542.024</v>
      </c>
      <c r="K22" s="140">
        <f>I22-I22*10%</f>
        <v>160876.27987199998</v>
      </c>
      <c r="L22" s="140">
        <f aca="true" t="shared" si="10" ref="L22:L28">K22/H22</f>
        <v>1387.8215999999998</v>
      </c>
      <c r="M22" s="82">
        <f aca="true" t="shared" si="11" ref="M22:M28">100%-K22/I22</f>
        <v>0.09999999999999998</v>
      </c>
      <c r="N22" s="200">
        <f t="shared" si="9"/>
        <v>136744.83789119998</v>
      </c>
      <c r="O22" s="206">
        <f t="shared" si="7"/>
        <v>1179.6483599999997</v>
      </c>
      <c r="P22" s="180">
        <f t="shared" si="8"/>
        <v>0.15000000000000002</v>
      </c>
      <c r="Q22" s="214">
        <f t="shared" si="4"/>
        <v>0.071262930590136</v>
      </c>
      <c r="R22" s="174">
        <v>127000</v>
      </c>
      <c r="S22" s="215">
        <f t="shared" si="5"/>
        <v>1095.5831608005522</v>
      </c>
    </row>
    <row r="23" spans="1:19" s="5" customFormat="1" ht="12.75" customHeight="1">
      <c r="A23" s="331" t="s">
        <v>116</v>
      </c>
      <c r="B23" s="33" t="s">
        <v>60</v>
      </c>
      <c r="C23" s="44">
        <v>1401</v>
      </c>
      <c r="D23" s="45" t="s">
        <v>36</v>
      </c>
      <c r="E23" s="46" t="s">
        <v>25</v>
      </c>
      <c r="F23" s="44">
        <v>78.6</v>
      </c>
      <c r="G23" s="44">
        <v>39</v>
      </c>
      <c r="H23" s="44">
        <v>117.6</v>
      </c>
      <c r="I23" s="128">
        <v>187978.1904</v>
      </c>
      <c r="J23" s="129">
        <f t="shared" si="0"/>
        <v>1598.454</v>
      </c>
      <c r="K23" s="128">
        <v>145000</v>
      </c>
      <c r="L23" s="128">
        <f t="shared" si="10"/>
        <v>1232.9931972789116</v>
      </c>
      <c r="M23" s="63">
        <f t="shared" si="11"/>
        <v>0.22863391922513154</v>
      </c>
      <c r="N23" s="198">
        <f t="shared" si="9"/>
        <v>123250</v>
      </c>
      <c r="O23" s="203">
        <f t="shared" si="7"/>
        <v>1048.044217687075</v>
      </c>
      <c r="P23" s="179">
        <f t="shared" si="8"/>
        <v>0.15000000000000002</v>
      </c>
      <c r="Q23" s="212">
        <f t="shared" si="4"/>
        <v>0.06693711967545635</v>
      </c>
      <c r="R23" s="178">
        <v>115000</v>
      </c>
      <c r="S23" s="213">
        <f t="shared" si="5"/>
        <v>977.8911564625851</v>
      </c>
    </row>
    <row r="24" spans="1:19" s="5" customFormat="1" ht="12.75" customHeight="1">
      <c r="A24" s="332"/>
      <c r="B24" s="31"/>
      <c r="C24" s="49">
        <v>1404</v>
      </c>
      <c r="D24" s="50" t="s">
        <v>37</v>
      </c>
      <c r="E24" s="51" t="s">
        <v>25</v>
      </c>
      <c r="F24" s="49">
        <v>55.96</v>
      </c>
      <c r="G24" s="49">
        <v>8</v>
      </c>
      <c r="H24" s="49">
        <v>63.96</v>
      </c>
      <c r="I24" s="74">
        <v>106908</v>
      </c>
      <c r="J24" s="75">
        <f t="shared" si="0"/>
        <v>1671.4821763602251</v>
      </c>
      <c r="K24" s="74">
        <f>I24-I24*15%</f>
        <v>90871.8</v>
      </c>
      <c r="L24" s="74">
        <f t="shared" si="10"/>
        <v>1420.7598499061914</v>
      </c>
      <c r="M24" s="62">
        <f t="shared" si="11"/>
        <v>0.15000000000000002</v>
      </c>
      <c r="N24" s="199">
        <f>K24-K24*5%</f>
        <v>86328.21</v>
      </c>
      <c r="O24" s="205">
        <f t="shared" si="7"/>
        <v>1349.721857410882</v>
      </c>
      <c r="P24" s="181">
        <f t="shared" si="8"/>
        <v>0.04999999999999993</v>
      </c>
      <c r="Q24" s="186">
        <f t="shared" si="4"/>
        <v>0.2470595648861479</v>
      </c>
      <c r="R24" s="176">
        <v>65000</v>
      </c>
      <c r="S24" s="216">
        <f t="shared" si="5"/>
        <v>1016.260162601626</v>
      </c>
    </row>
    <row r="25" spans="1:19" s="5" customFormat="1" ht="12.75" customHeight="1">
      <c r="A25" s="332"/>
      <c r="B25" s="31"/>
      <c r="C25" s="49">
        <v>1406</v>
      </c>
      <c r="D25" s="50" t="s">
        <v>37</v>
      </c>
      <c r="E25" s="51" t="s">
        <v>67</v>
      </c>
      <c r="F25" s="49">
        <v>43.19</v>
      </c>
      <c r="G25" s="49">
        <v>3</v>
      </c>
      <c r="H25" s="49">
        <v>46.19</v>
      </c>
      <c r="I25" s="130">
        <v>77177.14349399999</v>
      </c>
      <c r="J25" s="131">
        <f t="shared" si="0"/>
        <v>1670.8626</v>
      </c>
      <c r="K25" s="74">
        <f>I25-I25*15%</f>
        <v>65600.57196989999</v>
      </c>
      <c r="L25" s="74">
        <f t="shared" si="10"/>
        <v>1420.2332099999999</v>
      </c>
      <c r="M25" s="62">
        <f t="shared" si="11"/>
        <v>0.15000000000000002</v>
      </c>
      <c r="N25" s="199">
        <f>K25-K25*5%</f>
        <v>62320.54337140499</v>
      </c>
      <c r="O25" s="205">
        <f>N25/H25</f>
        <v>1349.2215494999998</v>
      </c>
      <c r="P25" s="181">
        <f>100%-N25/K25</f>
        <v>0.050000000000000044</v>
      </c>
      <c r="Q25" s="186">
        <f t="shared" si="4"/>
        <v>0.1174659747072091</v>
      </c>
      <c r="R25" s="176">
        <v>55000</v>
      </c>
      <c r="S25" s="216">
        <f t="shared" si="5"/>
        <v>1190.7339250920113</v>
      </c>
    </row>
    <row r="26" spans="1:19" s="5" customFormat="1" ht="12.75" customHeight="1">
      <c r="A26" s="332"/>
      <c r="B26" s="31"/>
      <c r="C26" s="49">
        <v>1407</v>
      </c>
      <c r="D26" s="50" t="s">
        <v>37</v>
      </c>
      <c r="E26" s="51" t="s">
        <v>25</v>
      </c>
      <c r="F26" s="49">
        <v>48.04</v>
      </c>
      <c r="G26" s="49">
        <v>10</v>
      </c>
      <c r="H26" s="49">
        <v>58.04</v>
      </c>
      <c r="I26" s="74">
        <v>96976.865304</v>
      </c>
      <c r="J26" s="75">
        <f t="shared" si="0"/>
        <v>1670.8626000000002</v>
      </c>
      <c r="K26" s="74">
        <f>I26-I26*15%</f>
        <v>82430.3355084</v>
      </c>
      <c r="L26" s="74">
        <f t="shared" si="10"/>
        <v>1420.23321</v>
      </c>
      <c r="M26" s="62">
        <f t="shared" si="11"/>
        <v>0.15000000000000002</v>
      </c>
      <c r="N26" s="199">
        <f>K26-K26*5%</f>
        <v>78308.81873298001</v>
      </c>
      <c r="O26" s="205">
        <f t="shared" si="7"/>
        <v>1349.2215495000003</v>
      </c>
      <c r="P26" s="181">
        <f t="shared" si="8"/>
        <v>0.04999999999999993</v>
      </c>
      <c r="Q26" s="186">
        <f t="shared" si="4"/>
        <v>0.16995300080264086</v>
      </c>
      <c r="R26" s="176">
        <v>65000</v>
      </c>
      <c r="S26" s="216">
        <f t="shared" si="5"/>
        <v>1119.9172984148863</v>
      </c>
    </row>
    <row r="27" spans="1:19" s="5" customFormat="1" ht="12.75" customHeight="1" thickBot="1">
      <c r="A27" s="333"/>
      <c r="B27" s="34"/>
      <c r="C27" s="87">
        <v>1412</v>
      </c>
      <c r="D27" s="88" t="s">
        <v>40</v>
      </c>
      <c r="E27" s="89" t="s">
        <v>46</v>
      </c>
      <c r="F27" s="87">
        <v>82.33</v>
      </c>
      <c r="G27" s="87">
        <v>27</v>
      </c>
      <c r="H27" s="87">
        <v>109.33</v>
      </c>
      <c r="I27" s="81">
        <v>202619.1024</v>
      </c>
      <c r="J27" s="90">
        <f t="shared" si="0"/>
        <v>1853.28</v>
      </c>
      <c r="K27" s="140">
        <f>I27-I27*10%</f>
        <v>182357.19216</v>
      </c>
      <c r="L27" s="140">
        <f t="shared" si="10"/>
        <v>1667.952</v>
      </c>
      <c r="M27" s="82">
        <f t="shared" si="11"/>
        <v>0.09999999999999998</v>
      </c>
      <c r="N27" s="200">
        <f>K27-K27*20%</f>
        <v>145885.753728</v>
      </c>
      <c r="O27" s="206">
        <f t="shared" si="7"/>
        <v>1334.3616000000002</v>
      </c>
      <c r="P27" s="184">
        <f t="shared" si="8"/>
        <v>0.19999999999999996</v>
      </c>
      <c r="Q27" s="214">
        <f t="shared" si="4"/>
        <v>0.09518238329076067</v>
      </c>
      <c r="R27" s="174">
        <v>132000</v>
      </c>
      <c r="S27" s="215">
        <f t="shared" si="5"/>
        <v>1207.3538827403274</v>
      </c>
    </row>
    <row r="28" spans="1:19" ht="12.75" customHeight="1">
      <c r="A28" s="343" t="s">
        <v>116</v>
      </c>
      <c r="B28" s="20" t="s">
        <v>61</v>
      </c>
      <c r="C28" s="58">
        <v>1501</v>
      </c>
      <c r="D28" s="59" t="s">
        <v>36</v>
      </c>
      <c r="E28" s="78" t="s">
        <v>67</v>
      </c>
      <c r="F28" s="58">
        <v>80.14</v>
      </c>
      <c r="G28" s="58">
        <v>77</v>
      </c>
      <c r="H28" s="58">
        <v>157.14</v>
      </c>
      <c r="I28" s="128">
        <v>209252.21248799993</v>
      </c>
      <c r="J28" s="128">
        <f t="shared" si="0"/>
        <v>1331.6291999999996</v>
      </c>
      <c r="K28" s="128">
        <v>150000</v>
      </c>
      <c r="L28" s="128">
        <f t="shared" si="10"/>
        <v>954.5628102329134</v>
      </c>
      <c r="M28" s="63">
        <f t="shared" si="11"/>
        <v>0.2831617012957408</v>
      </c>
      <c r="N28" s="198">
        <f>K28-K28*10%</f>
        <v>135000</v>
      </c>
      <c r="O28" s="203">
        <f t="shared" si="7"/>
        <v>859.1065292096221</v>
      </c>
      <c r="P28" s="179">
        <f t="shared" si="8"/>
        <v>0.09999999999999998</v>
      </c>
      <c r="Q28" s="212">
        <f t="shared" si="4"/>
        <v>0.12592592592592589</v>
      </c>
      <c r="R28" s="178">
        <v>118000</v>
      </c>
      <c r="S28" s="213">
        <f t="shared" si="5"/>
        <v>750.9227440498919</v>
      </c>
    </row>
    <row r="29" spans="1:19" ht="12.75">
      <c r="A29" s="344"/>
      <c r="B29" s="21"/>
      <c r="C29" s="52">
        <v>1505</v>
      </c>
      <c r="D29" s="53" t="s">
        <v>37</v>
      </c>
      <c r="E29" s="65" t="s">
        <v>67</v>
      </c>
      <c r="F29" s="52">
        <v>42.37</v>
      </c>
      <c r="G29" s="52">
        <v>5</v>
      </c>
      <c r="H29" s="52">
        <v>47.37</v>
      </c>
      <c r="I29" s="74">
        <v>84131.96220000001</v>
      </c>
      <c r="J29" s="74">
        <f t="shared" si="0"/>
        <v>1776.0600000000004</v>
      </c>
      <c r="K29" s="74">
        <f>I29-I29*15%</f>
        <v>71512.16787</v>
      </c>
      <c r="L29" s="74">
        <f aca="true" t="shared" si="12" ref="L29:L35">K29/H29</f>
        <v>1509.6510000000003</v>
      </c>
      <c r="M29" s="62">
        <f aca="true" t="shared" si="13" ref="M29:M35">100%-K29/I29</f>
        <v>0.15000000000000002</v>
      </c>
      <c r="N29" s="199">
        <f>K29-K29*5%</f>
        <v>67936.5594765</v>
      </c>
      <c r="O29" s="205">
        <f t="shared" si="7"/>
        <v>1434.1684500000001</v>
      </c>
      <c r="P29" s="181">
        <f t="shared" si="8"/>
        <v>0.050000000000000044</v>
      </c>
      <c r="Q29" s="186">
        <f t="shared" si="4"/>
        <v>0.19042117493416633</v>
      </c>
      <c r="R29" s="176">
        <v>55000</v>
      </c>
      <c r="S29" s="216">
        <f t="shared" si="5"/>
        <v>1161.0724086974878</v>
      </c>
    </row>
    <row r="30" spans="1:19" ht="12.75">
      <c r="A30" s="344"/>
      <c r="B30" s="21"/>
      <c r="C30" s="52">
        <v>1506</v>
      </c>
      <c r="D30" s="53" t="s">
        <v>37</v>
      </c>
      <c r="E30" s="65" t="s">
        <v>25</v>
      </c>
      <c r="F30" s="52">
        <v>48.04</v>
      </c>
      <c r="G30" s="52">
        <v>10</v>
      </c>
      <c r="H30" s="52">
        <v>58.04</v>
      </c>
      <c r="I30" s="74">
        <v>103082.5224</v>
      </c>
      <c r="J30" s="74">
        <f t="shared" si="0"/>
        <v>1776.06</v>
      </c>
      <c r="K30" s="74">
        <f>I30-I30*15%</f>
        <v>87620.14404</v>
      </c>
      <c r="L30" s="74">
        <f t="shared" si="12"/>
        <v>1509.651</v>
      </c>
      <c r="M30" s="62">
        <f t="shared" si="13"/>
        <v>0.15000000000000002</v>
      </c>
      <c r="N30" s="199">
        <f>K30-K30*5%</f>
        <v>83239.136838</v>
      </c>
      <c r="O30" s="205">
        <f t="shared" si="7"/>
        <v>1434.1684500000001</v>
      </c>
      <c r="P30" s="181">
        <f t="shared" si="8"/>
        <v>0.04999999999999993</v>
      </c>
      <c r="Q30" s="186">
        <f t="shared" si="4"/>
        <v>0.17106300448204081</v>
      </c>
      <c r="R30" s="176">
        <v>69000</v>
      </c>
      <c r="S30" s="216">
        <f t="shared" si="5"/>
        <v>1188.8352860096486</v>
      </c>
    </row>
    <row r="31" spans="1:19" ht="12.75">
      <c r="A31" s="344"/>
      <c r="B31" s="21"/>
      <c r="C31" s="52">
        <v>1510</v>
      </c>
      <c r="D31" s="53" t="s">
        <v>35</v>
      </c>
      <c r="E31" s="65" t="s">
        <v>25</v>
      </c>
      <c r="F31" s="52">
        <v>77.91</v>
      </c>
      <c r="G31" s="52">
        <v>28.5</v>
      </c>
      <c r="H31" s="52">
        <v>106.41</v>
      </c>
      <c r="I31" s="74">
        <v>195387.14764799998</v>
      </c>
      <c r="J31" s="74">
        <f t="shared" si="0"/>
        <v>1836.1727999999998</v>
      </c>
      <c r="K31" s="74">
        <f>I31-I31*12%</f>
        <v>171940.68993023998</v>
      </c>
      <c r="L31" s="74">
        <f t="shared" si="12"/>
        <v>1615.832064</v>
      </c>
      <c r="M31" s="68">
        <f t="shared" si="13"/>
        <v>0.12</v>
      </c>
      <c r="N31" s="199">
        <f>K31-K31*10%</f>
        <v>154746.62093721598</v>
      </c>
      <c r="O31" s="205">
        <f>N31/H31</f>
        <v>1454.2488575999998</v>
      </c>
      <c r="P31" s="181">
        <f>100%-N31/K31</f>
        <v>0.10000000000000009</v>
      </c>
      <c r="Q31" s="186">
        <f t="shared" si="4"/>
        <v>0.15991703590901807</v>
      </c>
      <c r="R31" s="176">
        <v>130000</v>
      </c>
      <c r="S31" s="216">
        <f t="shared" si="5"/>
        <v>1221.6896908185322</v>
      </c>
    </row>
    <row r="32" spans="1:19" ht="13.5" thickBot="1">
      <c r="A32" s="344"/>
      <c r="B32" s="21"/>
      <c r="C32" s="52">
        <v>1512</v>
      </c>
      <c r="D32" s="53" t="s">
        <v>40</v>
      </c>
      <c r="E32" s="65" t="s">
        <v>46</v>
      </c>
      <c r="F32" s="52">
        <v>130.44</v>
      </c>
      <c r="G32" s="52">
        <v>43.35</v>
      </c>
      <c r="H32" s="52">
        <v>173.79</v>
      </c>
      <c r="I32" s="74">
        <v>305234.189568</v>
      </c>
      <c r="J32" s="74">
        <f>I32/H32</f>
        <v>1756.3392</v>
      </c>
      <c r="K32" s="74">
        <f>I32-I32*13%</f>
        <v>265553.74492415995</v>
      </c>
      <c r="L32" s="74">
        <f t="shared" si="12"/>
        <v>1528.0151039999998</v>
      </c>
      <c r="M32" s="62">
        <f t="shared" si="13"/>
        <v>0.13000000000000012</v>
      </c>
      <c r="N32" s="200">
        <f>K32-K32*20%</f>
        <v>212442.99593932796</v>
      </c>
      <c r="O32" s="206">
        <f>N32/H32</f>
        <v>1222.4120831999999</v>
      </c>
      <c r="P32" s="184">
        <f>100%-N32/K32</f>
        <v>0.20000000000000007</v>
      </c>
      <c r="Q32" s="186">
        <f t="shared" si="4"/>
        <v>0.08210671226040112</v>
      </c>
      <c r="R32" s="176">
        <v>195000</v>
      </c>
      <c r="S32" s="216">
        <f t="shared" si="5"/>
        <v>1122.04384602106</v>
      </c>
    </row>
    <row r="33" spans="1:19" ht="12.75" customHeight="1">
      <c r="A33" s="334" t="s">
        <v>116</v>
      </c>
      <c r="B33" s="167" t="s">
        <v>68</v>
      </c>
      <c r="C33" s="58">
        <v>1603</v>
      </c>
      <c r="D33" s="59" t="s">
        <v>39</v>
      </c>
      <c r="E33" s="78" t="s">
        <v>46</v>
      </c>
      <c r="F33" s="58">
        <v>110.82</v>
      </c>
      <c r="G33" s="58">
        <v>46</v>
      </c>
      <c r="H33" s="58">
        <v>156.82</v>
      </c>
      <c r="I33" s="47">
        <v>279453.24</v>
      </c>
      <c r="J33" s="86">
        <f>I33/H33</f>
        <v>1782</v>
      </c>
      <c r="K33" s="128">
        <f>I33-I33*10%</f>
        <v>251507.916</v>
      </c>
      <c r="L33" s="128">
        <f t="shared" si="12"/>
        <v>1603.8</v>
      </c>
      <c r="M33" s="63">
        <f t="shared" si="13"/>
        <v>0.09999999999999998</v>
      </c>
      <c r="N33" s="198">
        <f>K33-K33*20%</f>
        <v>201206.3328</v>
      </c>
      <c r="O33" s="203">
        <f t="shared" si="7"/>
        <v>1283.0400000000002</v>
      </c>
      <c r="P33" s="185">
        <f t="shared" si="8"/>
        <v>0.19999999999999996</v>
      </c>
      <c r="Q33" s="212">
        <f t="shared" si="4"/>
        <v>0.1053959510363881</v>
      </c>
      <c r="R33" s="178">
        <v>180000</v>
      </c>
      <c r="S33" s="213">
        <f>R33/H33</f>
        <v>1147.8127789822727</v>
      </c>
    </row>
    <row r="34" spans="1:19" ht="13.5" customHeight="1">
      <c r="A34" s="335"/>
      <c r="B34" s="35"/>
      <c r="C34" s="52">
        <v>1604</v>
      </c>
      <c r="D34" s="53" t="s">
        <v>40</v>
      </c>
      <c r="E34" s="65" t="s">
        <v>46</v>
      </c>
      <c r="F34" s="52">
        <v>111.8</v>
      </c>
      <c r="G34" s="52">
        <v>46</v>
      </c>
      <c r="H34" s="52">
        <v>157.8</v>
      </c>
      <c r="I34" s="48">
        <v>292447.58400000003</v>
      </c>
      <c r="J34" s="80">
        <f>I34/H34</f>
        <v>1853.28</v>
      </c>
      <c r="K34" s="74">
        <f>I34-I34*10%</f>
        <v>263202.82560000004</v>
      </c>
      <c r="L34" s="74">
        <f t="shared" si="12"/>
        <v>1667.9520000000002</v>
      </c>
      <c r="M34" s="62">
        <f t="shared" si="13"/>
        <v>0.09999999999999998</v>
      </c>
      <c r="N34" s="199">
        <f>K34-K34*20%</f>
        <v>210562.26048000003</v>
      </c>
      <c r="O34" s="205">
        <f t="shared" si="7"/>
        <v>1334.3616000000002</v>
      </c>
      <c r="P34" s="183">
        <f t="shared" si="8"/>
        <v>0.20000000000000007</v>
      </c>
      <c r="Q34" s="186">
        <f t="shared" si="4"/>
        <v>0.14514595545436282</v>
      </c>
      <c r="R34" s="176">
        <v>180000</v>
      </c>
      <c r="S34" s="216">
        <f>R34/H34</f>
        <v>1140.6844106463877</v>
      </c>
    </row>
    <row r="35" spans="1:19" ht="13.5" customHeight="1" thickBot="1">
      <c r="A35" s="336"/>
      <c r="B35" s="36"/>
      <c r="C35" s="94">
        <v>1606</v>
      </c>
      <c r="D35" s="95" t="s">
        <v>43</v>
      </c>
      <c r="E35" s="105" t="s">
        <v>46</v>
      </c>
      <c r="F35" s="94">
        <v>85.16</v>
      </c>
      <c r="G35" s="94">
        <v>32</v>
      </c>
      <c r="H35" s="94">
        <v>117.16</v>
      </c>
      <c r="I35" s="81">
        <v>218466.471168</v>
      </c>
      <c r="J35" s="90">
        <f>I35/H35</f>
        <v>1864.6848</v>
      </c>
      <c r="K35" s="140">
        <f>I35-I35*10%</f>
        <v>196619.8240512</v>
      </c>
      <c r="L35" s="140">
        <f t="shared" si="12"/>
        <v>1678.21632</v>
      </c>
      <c r="M35" s="82">
        <f t="shared" si="13"/>
        <v>0.09999999999999998</v>
      </c>
      <c r="N35" s="202">
        <f>K35-K35*20%</f>
        <v>157295.85924096</v>
      </c>
      <c r="O35" s="206">
        <f t="shared" si="7"/>
        <v>1342.5730560000002</v>
      </c>
      <c r="P35" s="184">
        <f t="shared" si="8"/>
        <v>0.19999999999999996</v>
      </c>
      <c r="Q35" s="214">
        <f t="shared" si="4"/>
        <v>0.1417447309074119</v>
      </c>
      <c r="R35" s="174">
        <v>135000</v>
      </c>
      <c r="S35" s="215">
        <f>R35/H35</f>
        <v>1152.2703994537385</v>
      </c>
    </row>
    <row r="36" spans="1:16" ht="13.5" customHeight="1" thickBot="1">
      <c r="A36" s="161"/>
      <c r="B36" s="162"/>
      <c r="C36" s="151"/>
      <c r="D36" s="163"/>
      <c r="E36" s="153"/>
      <c r="F36" s="151"/>
      <c r="G36" s="151"/>
      <c r="H36" s="151"/>
      <c r="I36" s="41"/>
      <c r="J36" s="41"/>
      <c r="K36" s="164"/>
      <c r="L36" s="164"/>
      <c r="M36" s="110"/>
      <c r="N36" s="165"/>
      <c r="O36" s="166"/>
      <c r="P36" s="110"/>
    </row>
    <row r="37" spans="1:19" ht="13.5" customHeight="1" thickBot="1">
      <c r="A37" s="40"/>
      <c r="B37" s="40"/>
      <c r="C37" s="13"/>
      <c r="D37" s="14"/>
      <c r="E37" s="13"/>
      <c r="F37" s="14"/>
      <c r="G37" s="14"/>
      <c r="H37" s="14"/>
      <c r="I37" s="306">
        <v>1</v>
      </c>
      <c r="J37" s="307"/>
      <c r="K37" s="307"/>
      <c r="L37" s="307"/>
      <c r="M37" s="308"/>
      <c r="N37" s="318"/>
      <c r="O37" s="319"/>
      <c r="P37" s="320"/>
      <c r="Q37" s="369" t="s">
        <v>109</v>
      </c>
      <c r="R37" s="318"/>
      <c r="S37" s="320"/>
    </row>
    <row r="38" spans="1:19" ht="27" customHeight="1">
      <c r="A38" s="324" t="s">
        <v>114</v>
      </c>
      <c r="B38" s="325"/>
      <c r="C38" s="312" t="s">
        <v>53</v>
      </c>
      <c r="D38" s="312" t="s">
        <v>48</v>
      </c>
      <c r="E38" s="312" t="s">
        <v>54</v>
      </c>
      <c r="F38" s="314" t="s">
        <v>47</v>
      </c>
      <c r="G38" s="314" t="s">
        <v>55</v>
      </c>
      <c r="H38" s="314" t="s">
        <v>56</v>
      </c>
      <c r="I38" s="323"/>
      <c r="J38" s="367" t="s">
        <v>49</v>
      </c>
      <c r="K38" s="366" t="s">
        <v>93</v>
      </c>
      <c r="L38" s="321" t="s">
        <v>49</v>
      </c>
      <c r="M38" s="364" t="s">
        <v>94</v>
      </c>
      <c r="N38" s="375" t="s">
        <v>115</v>
      </c>
      <c r="O38" s="372" t="s">
        <v>49</v>
      </c>
      <c r="P38" s="304" t="s">
        <v>109</v>
      </c>
      <c r="Q38" s="370"/>
      <c r="R38" s="379" t="s">
        <v>134</v>
      </c>
      <c r="S38" s="377" t="s">
        <v>49</v>
      </c>
    </row>
    <row r="39" spans="1:19" ht="18.75" customHeight="1" thickBot="1">
      <c r="A39" s="326"/>
      <c r="B39" s="327"/>
      <c r="C39" s="362"/>
      <c r="D39" s="313"/>
      <c r="E39" s="313"/>
      <c r="F39" s="315"/>
      <c r="G39" s="315"/>
      <c r="H39" s="315" t="s">
        <v>7</v>
      </c>
      <c r="I39" s="323"/>
      <c r="J39" s="368"/>
      <c r="K39" s="366"/>
      <c r="L39" s="363"/>
      <c r="M39" s="365"/>
      <c r="N39" s="376"/>
      <c r="O39" s="373"/>
      <c r="P39" s="374"/>
      <c r="Q39" s="371"/>
      <c r="R39" s="380"/>
      <c r="S39" s="378"/>
    </row>
    <row r="40" spans="1:19" ht="12.75" customHeight="1" thickBot="1">
      <c r="A40" s="22"/>
      <c r="B40" s="23" t="s">
        <v>118</v>
      </c>
      <c r="C40" s="278">
        <v>2005</v>
      </c>
      <c r="D40" s="279" t="s">
        <v>37</v>
      </c>
      <c r="E40" s="278" t="s">
        <v>25</v>
      </c>
      <c r="F40" s="278">
        <v>65.74</v>
      </c>
      <c r="G40" s="278"/>
      <c r="H40" s="278">
        <v>65.74</v>
      </c>
      <c r="I40" s="76">
        <v>60136.322400000005</v>
      </c>
      <c r="J40" s="77">
        <f>I40/H40</f>
        <v>914.7600000000001</v>
      </c>
      <c r="K40" s="76">
        <v>50000</v>
      </c>
      <c r="L40" s="76">
        <f>K40/H40</f>
        <v>760.5719501064801</v>
      </c>
      <c r="M40" s="280">
        <f>100%-K40/I40</f>
        <v>0.1685557412802483</v>
      </c>
      <c r="N40" s="237">
        <v>50000</v>
      </c>
      <c r="O40" s="237">
        <f>N40/H40</f>
        <v>760.5719501064801</v>
      </c>
      <c r="P40" s="281"/>
      <c r="Q40" s="282">
        <f aca="true" t="shared" si="14" ref="Q40:Q70">100%-R40/N40</f>
        <v>0.21111999999999997</v>
      </c>
      <c r="R40" s="283">
        <f>H40*600</f>
        <v>39444</v>
      </c>
      <c r="S40" s="284">
        <f>R40/H40</f>
        <v>600</v>
      </c>
    </row>
    <row r="41" spans="1:19" ht="12.75" customHeight="1">
      <c r="A41" s="328" t="s">
        <v>117</v>
      </c>
      <c r="B41" s="38" t="s">
        <v>57</v>
      </c>
      <c r="C41" s="58">
        <v>2101</v>
      </c>
      <c r="D41" s="59" t="s">
        <v>41</v>
      </c>
      <c r="E41" s="78" t="s">
        <v>46</v>
      </c>
      <c r="F41" s="58">
        <v>85.3</v>
      </c>
      <c r="G41" s="97">
        <v>10</v>
      </c>
      <c r="H41" s="98">
        <f>F41+G41</f>
        <v>95.3</v>
      </c>
      <c r="I41" s="188">
        <v>123298.32042</v>
      </c>
      <c r="J41" s="188">
        <f>I41/H41</f>
        <v>1293.7914</v>
      </c>
      <c r="K41" s="190">
        <v>123298.32042</v>
      </c>
      <c r="L41" s="190">
        <f>K41/H41</f>
        <v>1293.7914</v>
      </c>
      <c r="M41" s="188"/>
      <c r="N41" s="198">
        <f>K41-K41*20%</f>
        <v>98638.656336</v>
      </c>
      <c r="O41" s="203">
        <f>N41/H41</f>
        <v>1035.03312</v>
      </c>
      <c r="P41" s="236">
        <f>100%-N41/K41</f>
        <v>0.20000000000000007</v>
      </c>
      <c r="Q41" s="212">
        <f t="shared" si="14"/>
        <v>0.1179928515688049</v>
      </c>
      <c r="R41" s="178">
        <v>87000</v>
      </c>
      <c r="S41" s="229">
        <f aca="true" t="shared" si="15" ref="S41:S70">R41/H41</f>
        <v>912.906610703043</v>
      </c>
    </row>
    <row r="42" spans="1:19" ht="12.75">
      <c r="A42" s="329"/>
      <c r="B42" s="37"/>
      <c r="C42" s="52">
        <v>2107</v>
      </c>
      <c r="D42" s="83" t="s">
        <v>33</v>
      </c>
      <c r="E42" s="106" t="s">
        <v>46</v>
      </c>
      <c r="F42" s="52">
        <v>70.47</v>
      </c>
      <c r="G42" s="52">
        <v>9</v>
      </c>
      <c r="H42" s="52">
        <f>F42+G42</f>
        <v>79.47</v>
      </c>
      <c r="I42" s="48">
        <v>104059.098792</v>
      </c>
      <c r="J42" s="48">
        <f>I42/H42</f>
        <v>1309.4136</v>
      </c>
      <c r="K42" s="74">
        <f>I42-I42*10%</f>
        <v>93653.1889128</v>
      </c>
      <c r="L42" s="74">
        <f aca="true" t="shared" si="16" ref="L42:L70">K42/H42</f>
        <v>1178.47224</v>
      </c>
      <c r="M42" s="225">
        <f aca="true" t="shared" si="17" ref="M42:M70">100%-K42/I42</f>
        <v>0.09999999999999998</v>
      </c>
      <c r="N42" s="199">
        <f>K42-K42*10%</f>
        <v>84287.87002152001</v>
      </c>
      <c r="O42" s="205">
        <f aca="true" t="shared" si="18" ref="O42:O66">N42/H42</f>
        <v>1060.6250160000002</v>
      </c>
      <c r="P42" s="226">
        <f aca="true" t="shared" si="19" ref="P42:P66">100%-N42/K42</f>
        <v>0.09999999999999998</v>
      </c>
      <c r="Q42" s="186">
        <f t="shared" si="14"/>
        <v>0.11019224971693642</v>
      </c>
      <c r="R42" s="176">
        <v>75000</v>
      </c>
      <c r="S42" s="230">
        <f t="shared" si="15"/>
        <v>943.7523593808985</v>
      </c>
    </row>
    <row r="43" spans="1:19" ht="12.75">
      <c r="A43" s="329"/>
      <c r="B43" s="37"/>
      <c r="C43" s="52">
        <v>2108</v>
      </c>
      <c r="D43" s="53" t="s">
        <v>39</v>
      </c>
      <c r="E43" s="65" t="s">
        <v>46</v>
      </c>
      <c r="F43" s="52">
        <v>83.56</v>
      </c>
      <c r="G43" s="56">
        <v>18.16</v>
      </c>
      <c r="H43" s="57">
        <f>F43+G43</f>
        <v>101.72</v>
      </c>
      <c r="I43" s="48">
        <v>125072.8776</v>
      </c>
      <c r="J43" s="48">
        <f>I43/H43</f>
        <v>1229.5800000000002</v>
      </c>
      <c r="K43" s="74">
        <f>I43-I43*10%</f>
        <v>112565.58984</v>
      </c>
      <c r="L43" s="74">
        <f t="shared" si="16"/>
        <v>1106.622</v>
      </c>
      <c r="M43" s="225">
        <f t="shared" si="17"/>
        <v>0.10000000000000009</v>
      </c>
      <c r="N43" s="199">
        <f>K43-K43*10%</f>
        <v>101309.030856</v>
      </c>
      <c r="O43" s="205">
        <f t="shared" si="18"/>
        <v>995.9598</v>
      </c>
      <c r="P43" s="226">
        <f t="shared" si="19"/>
        <v>0.09999999999999998</v>
      </c>
      <c r="Q43" s="186">
        <f t="shared" si="14"/>
        <v>0.11162904985316247</v>
      </c>
      <c r="R43" s="176">
        <v>90000</v>
      </c>
      <c r="S43" s="230">
        <f t="shared" si="15"/>
        <v>884.7817538340543</v>
      </c>
    </row>
    <row r="44" spans="1:19" ht="15" customHeight="1">
      <c r="A44" s="351" t="s">
        <v>117</v>
      </c>
      <c r="B44" s="233" t="s">
        <v>58</v>
      </c>
      <c r="C44" s="146">
        <v>2201</v>
      </c>
      <c r="D44" s="234" t="s">
        <v>33</v>
      </c>
      <c r="E44" s="146" t="s">
        <v>25</v>
      </c>
      <c r="F44" s="146">
        <v>63.82</v>
      </c>
      <c r="G44" s="146">
        <v>7</v>
      </c>
      <c r="H44" s="146">
        <f>F44+G44</f>
        <v>70.82</v>
      </c>
      <c r="I44" s="218">
        <v>116853</v>
      </c>
      <c r="J44" s="219">
        <f aca="true" t="shared" si="20" ref="J44:J70">I44/H44</f>
        <v>1650.0000000000002</v>
      </c>
      <c r="K44" s="220">
        <f>I44-I44*7%</f>
        <v>108673.29</v>
      </c>
      <c r="L44" s="220">
        <f t="shared" si="16"/>
        <v>1534.5</v>
      </c>
      <c r="M44" s="221">
        <f t="shared" si="17"/>
        <v>0.07000000000000006</v>
      </c>
      <c r="N44" s="209">
        <f>K44-K44*10%</f>
        <v>97805.961</v>
      </c>
      <c r="O44" s="210">
        <f t="shared" si="18"/>
        <v>1381.0500000000002</v>
      </c>
      <c r="P44" s="221">
        <f t="shared" si="19"/>
        <v>0.09999999999999998</v>
      </c>
      <c r="Q44" s="211">
        <f t="shared" si="14"/>
        <v>0.2536242243967113</v>
      </c>
      <c r="R44" s="175">
        <v>73000</v>
      </c>
      <c r="S44" s="235">
        <f t="shared" si="15"/>
        <v>1030.7822648969218</v>
      </c>
    </row>
    <row r="45" spans="1:19" s="5" customFormat="1" ht="12.75" customHeight="1">
      <c r="A45" s="351"/>
      <c r="B45" s="43"/>
      <c r="C45" s="49">
        <v>2202</v>
      </c>
      <c r="D45" s="50" t="s">
        <v>43</v>
      </c>
      <c r="E45" s="51" t="s">
        <v>46</v>
      </c>
      <c r="F45" s="49">
        <v>83.07</v>
      </c>
      <c r="G45" s="49">
        <v>30</v>
      </c>
      <c r="H45" s="49">
        <v>113.07</v>
      </c>
      <c r="I45" s="143">
        <v>184699.845</v>
      </c>
      <c r="J45" s="192">
        <f t="shared" si="20"/>
        <v>1633.5</v>
      </c>
      <c r="K45" s="143">
        <f>I45-I45*10%</f>
        <v>166229.8605</v>
      </c>
      <c r="L45" s="143">
        <f t="shared" si="16"/>
        <v>1470.15</v>
      </c>
      <c r="M45" s="79">
        <f t="shared" si="17"/>
        <v>0.09999999999999998</v>
      </c>
      <c r="N45" s="199">
        <f>K45-K45*15%</f>
        <v>141295.381425</v>
      </c>
      <c r="O45" s="205">
        <f t="shared" si="18"/>
        <v>1249.6275</v>
      </c>
      <c r="P45" s="79">
        <f t="shared" si="19"/>
        <v>0.15000000000000002</v>
      </c>
      <c r="Q45" s="186">
        <f t="shared" si="14"/>
        <v>0.18610220065089433</v>
      </c>
      <c r="R45" s="176">
        <v>115000</v>
      </c>
      <c r="S45" s="223">
        <f t="shared" si="15"/>
        <v>1017.0690722561246</v>
      </c>
    </row>
    <row r="46" spans="1:19" s="5" customFormat="1" ht="12.75" customHeight="1">
      <c r="A46" s="351"/>
      <c r="B46" s="42"/>
      <c r="C46" s="49">
        <v>2203</v>
      </c>
      <c r="D46" s="50" t="s">
        <v>34</v>
      </c>
      <c r="E46" s="51" t="s">
        <v>25</v>
      </c>
      <c r="F46" s="49">
        <v>53.12</v>
      </c>
      <c r="G46" s="49">
        <v>13</v>
      </c>
      <c r="H46" s="49">
        <v>66.12</v>
      </c>
      <c r="I46" s="48">
        <v>99366.45840000002</v>
      </c>
      <c r="J46" s="80">
        <f t="shared" si="20"/>
        <v>1502.8200000000002</v>
      </c>
      <c r="K46" s="74">
        <f>I46-I46*10%</f>
        <v>89429.81256000002</v>
      </c>
      <c r="L46" s="74">
        <f t="shared" si="16"/>
        <v>1352.5380000000002</v>
      </c>
      <c r="M46" s="62">
        <f t="shared" si="17"/>
        <v>0.09999999999999998</v>
      </c>
      <c r="N46" s="199">
        <f>K46-K46*10%</f>
        <v>80486.83130400002</v>
      </c>
      <c r="O46" s="205">
        <f t="shared" si="18"/>
        <v>1217.2842000000003</v>
      </c>
      <c r="P46" s="126">
        <f t="shared" si="19"/>
        <v>0.09999999999999998</v>
      </c>
      <c r="Q46" s="186">
        <f t="shared" si="14"/>
        <v>0.0681705468472994</v>
      </c>
      <c r="R46" s="176">
        <v>75000</v>
      </c>
      <c r="S46" s="223">
        <f t="shared" si="15"/>
        <v>1134.3012704174228</v>
      </c>
    </row>
    <row r="47" spans="1:19" s="5" customFormat="1" ht="12.75" customHeight="1">
      <c r="A47" s="351"/>
      <c r="B47" s="42"/>
      <c r="C47" s="49">
        <v>2204</v>
      </c>
      <c r="D47" s="50" t="s">
        <v>38</v>
      </c>
      <c r="E47" s="51" t="s">
        <v>25</v>
      </c>
      <c r="F47" s="49">
        <v>64.13</v>
      </c>
      <c r="G47" s="49">
        <v>25</v>
      </c>
      <c r="H47" s="49">
        <v>89.13</v>
      </c>
      <c r="I47" s="74">
        <v>120668.18702399998</v>
      </c>
      <c r="J47" s="75">
        <f t="shared" si="20"/>
        <v>1353.8447999999999</v>
      </c>
      <c r="K47" s="74">
        <f>I47-I47*15%</f>
        <v>102567.95897039998</v>
      </c>
      <c r="L47" s="74">
        <f t="shared" si="16"/>
        <v>1150.7680799999998</v>
      </c>
      <c r="M47" s="62">
        <f t="shared" si="17"/>
        <v>0.15000000000000002</v>
      </c>
      <c r="N47" s="199">
        <f>K47-K47*10%</f>
        <v>92311.16307335999</v>
      </c>
      <c r="O47" s="205">
        <f t="shared" si="18"/>
        <v>1035.691272</v>
      </c>
      <c r="P47" s="126">
        <f t="shared" si="19"/>
        <v>0.09999999999999998</v>
      </c>
      <c r="Q47" s="186">
        <f t="shared" si="14"/>
        <v>0.13336591874133652</v>
      </c>
      <c r="R47" s="176">
        <v>80000</v>
      </c>
      <c r="S47" s="223">
        <f t="shared" si="15"/>
        <v>897.5653539773365</v>
      </c>
    </row>
    <row r="48" spans="1:19" s="5" customFormat="1" ht="12.75" customHeight="1">
      <c r="A48" s="351"/>
      <c r="B48" s="42"/>
      <c r="C48" s="49">
        <v>2205</v>
      </c>
      <c r="D48" s="50" t="s">
        <v>37</v>
      </c>
      <c r="E48" s="51" t="s">
        <v>25</v>
      </c>
      <c r="F48" s="49">
        <v>60.77</v>
      </c>
      <c r="G48" s="49">
        <v>9</v>
      </c>
      <c r="H48" s="49">
        <v>69.77</v>
      </c>
      <c r="I48" s="74">
        <v>98751.285864</v>
      </c>
      <c r="J48" s="75">
        <f t="shared" si="20"/>
        <v>1415.3832000000002</v>
      </c>
      <c r="K48" s="48">
        <f>I48-I48*15%</f>
        <v>83938.5929844</v>
      </c>
      <c r="L48" s="48">
        <f t="shared" si="16"/>
        <v>1203.07572</v>
      </c>
      <c r="M48" s="62">
        <f t="shared" si="17"/>
        <v>0.15000000000000002</v>
      </c>
      <c r="N48" s="199">
        <f>K48-K48*10%</f>
        <v>75544.73368596</v>
      </c>
      <c r="O48" s="205">
        <f>N48/H48</f>
        <v>1082.768148</v>
      </c>
      <c r="P48" s="126">
        <f>100%-N48/K48</f>
        <v>0.09999999999999998</v>
      </c>
      <c r="Q48" s="186">
        <f t="shared" si="14"/>
        <v>0.17929421450164296</v>
      </c>
      <c r="R48" s="176">
        <v>62000</v>
      </c>
      <c r="S48" s="223">
        <f t="shared" si="15"/>
        <v>888.6340834169414</v>
      </c>
    </row>
    <row r="49" spans="1:19" s="5" customFormat="1" ht="12.75" customHeight="1">
      <c r="A49" s="351"/>
      <c r="B49" s="42"/>
      <c r="C49" s="49">
        <v>2211</v>
      </c>
      <c r="D49" s="50" t="s">
        <v>44</v>
      </c>
      <c r="E49" s="51" t="s">
        <v>46</v>
      </c>
      <c r="F49" s="49">
        <v>80.62</v>
      </c>
      <c r="G49" s="49">
        <v>24</v>
      </c>
      <c r="H49" s="49">
        <v>104.62</v>
      </c>
      <c r="I49" s="48">
        <v>135486.959256</v>
      </c>
      <c r="J49" s="80">
        <f t="shared" si="20"/>
        <v>1295.0388</v>
      </c>
      <c r="K49" s="74">
        <f>I49-I49*10%</f>
        <v>121938.2633304</v>
      </c>
      <c r="L49" s="74">
        <f t="shared" si="16"/>
        <v>1165.53492</v>
      </c>
      <c r="M49" s="62">
        <f t="shared" si="17"/>
        <v>0.09999999999999998</v>
      </c>
      <c r="N49" s="199">
        <f aca="true" t="shared" si="21" ref="N49:N55">K49-K49*10%</f>
        <v>109744.43699736</v>
      </c>
      <c r="O49" s="205">
        <f t="shared" si="18"/>
        <v>1048.9814279999998</v>
      </c>
      <c r="P49" s="126">
        <f t="shared" si="19"/>
        <v>0.10000000000000009</v>
      </c>
      <c r="Q49" s="186">
        <f t="shared" si="14"/>
        <v>0.13435247745372902</v>
      </c>
      <c r="R49" s="176">
        <v>95000</v>
      </c>
      <c r="S49" s="223">
        <f t="shared" si="15"/>
        <v>908.0481743452494</v>
      </c>
    </row>
    <row r="50" spans="1:19" s="5" customFormat="1" ht="12.75" customHeight="1" thickBot="1">
      <c r="A50" s="351"/>
      <c r="B50" s="64"/>
      <c r="C50" s="91">
        <v>2212</v>
      </c>
      <c r="D50" s="92" t="s">
        <v>45</v>
      </c>
      <c r="E50" s="93" t="s">
        <v>46</v>
      </c>
      <c r="F50" s="91">
        <v>86.85</v>
      </c>
      <c r="G50" s="91">
        <v>27</v>
      </c>
      <c r="H50" s="91">
        <v>113.85</v>
      </c>
      <c r="I50" s="55">
        <v>170352.16110000003</v>
      </c>
      <c r="J50" s="85">
        <f t="shared" si="20"/>
        <v>1496.2860000000003</v>
      </c>
      <c r="K50" s="141">
        <f>I50-I50*10%</f>
        <v>153316.94499000002</v>
      </c>
      <c r="L50" s="141">
        <f t="shared" si="16"/>
        <v>1346.6574000000003</v>
      </c>
      <c r="M50" s="103">
        <f t="shared" si="17"/>
        <v>0.10000000000000009</v>
      </c>
      <c r="N50" s="197">
        <f t="shared" si="21"/>
        <v>137985.250491</v>
      </c>
      <c r="O50" s="204">
        <f t="shared" si="18"/>
        <v>1211.9916600000001</v>
      </c>
      <c r="P50" s="127">
        <f t="shared" si="19"/>
        <v>0.09999999999999998</v>
      </c>
      <c r="Q50" s="187">
        <f t="shared" si="14"/>
        <v>0.1665775900627815</v>
      </c>
      <c r="R50" s="177">
        <v>115000</v>
      </c>
      <c r="S50" s="223">
        <f t="shared" si="15"/>
        <v>1010.1010101010102</v>
      </c>
    </row>
    <row r="51" spans="1:19" s="5" customFormat="1" ht="12.75" customHeight="1">
      <c r="A51" s="337" t="s">
        <v>117</v>
      </c>
      <c r="B51" s="148" t="s">
        <v>59</v>
      </c>
      <c r="C51" s="44">
        <v>2304</v>
      </c>
      <c r="D51" s="45" t="s">
        <v>38</v>
      </c>
      <c r="E51" s="46" t="s">
        <v>25</v>
      </c>
      <c r="F51" s="44">
        <v>62.74</v>
      </c>
      <c r="G51" s="44">
        <v>22</v>
      </c>
      <c r="H51" s="44">
        <v>84.74</v>
      </c>
      <c r="I51" s="128">
        <v>128345.610888</v>
      </c>
      <c r="J51" s="128">
        <f t="shared" si="20"/>
        <v>1514.5812</v>
      </c>
      <c r="K51" s="128">
        <f>I51-I51*15%</f>
        <v>109093.76925479999</v>
      </c>
      <c r="L51" s="128">
        <f t="shared" si="16"/>
        <v>1287.39402</v>
      </c>
      <c r="M51" s="227">
        <f t="shared" si="17"/>
        <v>0.15000000000000002</v>
      </c>
      <c r="N51" s="198">
        <f>K51-K51*5%</f>
        <v>103639.08079205999</v>
      </c>
      <c r="O51" s="203">
        <f t="shared" si="18"/>
        <v>1223.0243189999999</v>
      </c>
      <c r="P51" s="228">
        <f t="shared" si="19"/>
        <v>0.050000000000000044</v>
      </c>
      <c r="Q51" s="212">
        <f t="shared" si="14"/>
        <v>0.17984606433799988</v>
      </c>
      <c r="R51" s="178">
        <v>85000</v>
      </c>
      <c r="S51" s="229">
        <f t="shared" si="15"/>
        <v>1003.0682086381875</v>
      </c>
    </row>
    <row r="52" spans="1:19" s="5" customFormat="1" ht="12.75" customHeight="1">
      <c r="A52" s="338"/>
      <c r="B52" s="147"/>
      <c r="C52" s="49">
        <v>2305</v>
      </c>
      <c r="D52" s="50" t="s">
        <v>37</v>
      </c>
      <c r="E52" s="51" t="s">
        <v>25</v>
      </c>
      <c r="F52" s="49">
        <v>60.39</v>
      </c>
      <c r="G52" s="49">
        <v>8</v>
      </c>
      <c r="H52" s="49">
        <v>68.39</v>
      </c>
      <c r="I52" s="74">
        <v>106141.498848</v>
      </c>
      <c r="J52" s="74">
        <f t="shared" si="20"/>
        <v>1552.0032</v>
      </c>
      <c r="K52" s="74">
        <f>I52-I52*15%</f>
        <v>90220.2740208</v>
      </c>
      <c r="L52" s="74">
        <f t="shared" si="16"/>
        <v>1319.20272</v>
      </c>
      <c r="M52" s="225">
        <f t="shared" si="17"/>
        <v>0.15000000000000002</v>
      </c>
      <c r="N52" s="199">
        <f>K52-K52*5%</f>
        <v>85709.26031976</v>
      </c>
      <c r="O52" s="205">
        <f t="shared" si="18"/>
        <v>1253.2425839999999</v>
      </c>
      <c r="P52" s="226">
        <f t="shared" si="19"/>
        <v>0.050000000000000044</v>
      </c>
      <c r="Q52" s="186">
        <f t="shared" si="14"/>
        <v>0.2066201511212573</v>
      </c>
      <c r="R52" s="176">
        <v>68000</v>
      </c>
      <c r="S52" s="230">
        <f t="shared" si="15"/>
        <v>994.2974119023249</v>
      </c>
    </row>
    <row r="53" spans="1:19" s="5" customFormat="1" ht="12.75" customHeight="1">
      <c r="A53" s="338"/>
      <c r="B53" s="147"/>
      <c r="C53" s="49">
        <v>2306</v>
      </c>
      <c r="D53" s="50" t="s">
        <v>37</v>
      </c>
      <c r="E53" s="51" t="s">
        <v>25</v>
      </c>
      <c r="F53" s="49">
        <v>55.83</v>
      </c>
      <c r="G53" s="49">
        <v>8</v>
      </c>
      <c r="H53" s="49">
        <v>63.83</v>
      </c>
      <c r="I53" s="74">
        <v>99064.36425600002</v>
      </c>
      <c r="J53" s="74">
        <f t="shared" si="20"/>
        <v>1552.0032000000003</v>
      </c>
      <c r="K53" s="74">
        <f>I53-I53*15%</f>
        <v>84204.70961760002</v>
      </c>
      <c r="L53" s="74">
        <f t="shared" si="16"/>
        <v>1319.2027200000005</v>
      </c>
      <c r="M53" s="225">
        <f t="shared" si="17"/>
        <v>0.1499999999999999</v>
      </c>
      <c r="N53" s="199">
        <f>K53-K53*5%</f>
        <v>79994.47413672002</v>
      </c>
      <c r="O53" s="205">
        <f t="shared" si="18"/>
        <v>1253.2425840000003</v>
      </c>
      <c r="P53" s="226">
        <f t="shared" si="19"/>
        <v>0.050000000000000044</v>
      </c>
      <c r="Q53" s="186">
        <f t="shared" si="14"/>
        <v>0.18744387407426033</v>
      </c>
      <c r="R53" s="176">
        <v>65000</v>
      </c>
      <c r="S53" s="230">
        <f t="shared" si="15"/>
        <v>1018.3299389002037</v>
      </c>
    </row>
    <row r="54" spans="1:19" s="5" customFormat="1" ht="12.75" customHeight="1">
      <c r="A54" s="338"/>
      <c r="B54" s="147"/>
      <c r="C54" s="49">
        <v>2309</v>
      </c>
      <c r="D54" s="50" t="s">
        <v>37</v>
      </c>
      <c r="E54" s="51" t="s">
        <v>25</v>
      </c>
      <c r="F54" s="49">
        <v>60.03</v>
      </c>
      <c r="G54" s="49">
        <v>8</v>
      </c>
      <c r="H54" s="49">
        <v>68.03</v>
      </c>
      <c r="I54" s="74">
        <v>105582.777696</v>
      </c>
      <c r="J54" s="74">
        <f t="shared" si="20"/>
        <v>1552.0032</v>
      </c>
      <c r="K54" s="74">
        <f>I54-I54*15%</f>
        <v>89745.3610416</v>
      </c>
      <c r="L54" s="74">
        <f t="shared" si="16"/>
        <v>1319.20272</v>
      </c>
      <c r="M54" s="225">
        <f t="shared" si="17"/>
        <v>0.15000000000000002</v>
      </c>
      <c r="N54" s="199">
        <f>K54-K54*5%</f>
        <v>85258.09298952</v>
      </c>
      <c r="O54" s="205">
        <f t="shared" si="18"/>
        <v>1253.2425839999999</v>
      </c>
      <c r="P54" s="226">
        <f t="shared" si="19"/>
        <v>0.050000000000000044</v>
      </c>
      <c r="Q54" s="186">
        <f t="shared" si="14"/>
        <v>0.2024217570951461</v>
      </c>
      <c r="R54" s="176">
        <v>68000</v>
      </c>
      <c r="S54" s="230">
        <f t="shared" si="15"/>
        <v>999.5590180802587</v>
      </c>
    </row>
    <row r="55" spans="1:19" s="5" customFormat="1" ht="12.75" customHeight="1">
      <c r="A55" s="338"/>
      <c r="B55" s="147"/>
      <c r="C55" s="49">
        <v>2311</v>
      </c>
      <c r="D55" s="50" t="s">
        <v>42</v>
      </c>
      <c r="E55" s="51" t="s">
        <v>46</v>
      </c>
      <c r="F55" s="49">
        <v>79.34</v>
      </c>
      <c r="G55" s="49">
        <v>24</v>
      </c>
      <c r="H55" s="49">
        <v>103.34</v>
      </c>
      <c r="I55" s="48">
        <v>154595.50326</v>
      </c>
      <c r="J55" s="48">
        <f t="shared" si="20"/>
        <v>1495.989</v>
      </c>
      <c r="K55" s="74">
        <f>I55-I55*10%</f>
        <v>139135.952934</v>
      </c>
      <c r="L55" s="74">
        <f t="shared" si="16"/>
        <v>1346.3901</v>
      </c>
      <c r="M55" s="225">
        <f t="shared" si="17"/>
        <v>0.09999999999999998</v>
      </c>
      <c r="N55" s="199">
        <f t="shared" si="21"/>
        <v>125222.3576406</v>
      </c>
      <c r="O55" s="205">
        <f t="shared" si="18"/>
        <v>1211.75109</v>
      </c>
      <c r="P55" s="226">
        <f t="shared" si="19"/>
        <v>0.09999999999999998</v>
      </c>
      <c r="Q55" s="186">
        <f t="shared" si="14"/>
        <v>0.2014205619174697</v>
      </c>
      <c r="R55" s="176">
        <v>100000</v>
      </c>
      <c r="S55" s="230">
        <f t="shared" si="15"/>
        <v>967.6795045480936</v>
      </c>
    </row>
    <row r="56" spans="1:19" s="5" customFormat="1" ht="12.75" customHeight="1" thickBot="1">
      <c r="A56" s="339"/>
      <c r="B56" s="149"/>
      <c r="C56" s="87">
        <v>2312</v>
      </c>
      <c r="D56" s="88" t="s">
        <v>45</v>
      </c>
      <c r="E56" s="89" t="s">
        <v>46</v>
      </c>
      <c r="F56" s="87">
        <v>85.72</v>
      </c>
      <c r="G56" s="87">
        <v>28</v>
      </c>
      <c r="H56" s="87">
        <v>113.72</v>
      </c>
      <c r="I56" s="81">
        <v>194205.33</v>
      </c>
      <c r="J56" s="81">
        <f t="shared" si="20"/>
        <v>1707.75</v>
      </c>
      <c r="K56" s="140">
        <f>I56-I56*10%</f>
        <v>174784.797</v>
      </c>
      <c r="L56" s="140">
        <f t="shared" si="16"/>
        <v>1536.975</v>
      </c>
      <c r="M56" s="231">
        <f t="shared" si="17"/>
        <v>0.09999999999999998</v>
      </c>
      <c r="N56" s="200">
        <f>K56-K56*15%</f>
        <v>148567.07744999998</v>
      </c>
      <c r="O56" s="206">
        <f t="shared" si="18"/>
        <v>1306.4287499999998</v>
      </c>
      <c r="P56" s="232">
        <f t="shared" si="19"/>
        <v>0.15000000000000002</v>
      </c>
      <c r="Q56" s="214">
        <f t="shared" si="14"/>
        <v>0.15862920543706227</v>
      </c>
      <c r="R56" s="174">
        <v>125000</v>
      </c>
      <c r="S56" s="224">
        <f t="shared" si="15"/>
        <v>1099.1909954273656</v>
      </c>
    </row>
    <row r="57" spans="1:19" s="5" customFormat="1" ht="12.75" customHeight="1">
      <c r="A57" s="345" t="s">
        <v>117</v>
      </c>
      <c r="B57" s="26" t="s">
        <v>60</v>
      </c>
      <c r="C57" s="44">
        <v>2401</v>
      </c>
      <c r="D57" s="45" t="s">
        <v>41</v>
      </c>
      <c r="E57" s="46" t="s">
        <v>46</v>
      </c>
      <c r="F57" s="44">
        <v>71.45</v>
      </c>
      <c r="G57" s="44">
        <v>17</v>
      </c>
      <c r="H57" s="44">
        <v>88.45</v>
      </c>
      <c r="I57" s="188">
        <v>169176.546</v>
      </c>
      <c r="J57" s="189">
        <f t="shared" si="20"/>
        <v>1912.68</v>
      </c>
      <c r="K57" s="190">
        <f>I57-I57*10%</f>
        <v>152258.8914</v>
      </c>
      <c r="L57" s="190">
        <f t="shared" si="16"/>
        <v>1721.4119999999998</v>
      </c>
      <c r="M57" s="191">
        <f t="shared" si="17"/>
        <v>0.10000000000000009</v>
      </c>
      <c r="N57" s="198">
        <f>K57-K57*20%</f>
        <v>121807.11312</v>
      </c>
      <c r="O57" s="203">
        <f t="shared" si="18"/>
        <v>1377.1296</v>
      </c>
      <c r="P57" s="191">
        <f t="shared" si="19"/>
        <v>0.19999999999999996</v>
      </c>
      <c r="Q57" s="212">
        <f t="shared" si="14"/>
        <v>0.1286223170281141</v>
      </c>
      <c r="R57" s="178">
        <f>H57*1200</f>
        <v>106140</v>
      </c>
      <c r="S57" s="222">
        <f t="shared" si="15"/>
        <v>1200</v>
      </c>
    </row>
    <row r="58" spans="1:19" s="5" customFormat="1" ht="12.75" customHeight="1">
      <c r="A58" s="346"/>
      <c r="B58" s="27"/>
      <c r="C58" s="49">
        <v>2402</v>
      </c>
      <c r="D58" s="50" t="s">
        <v>43</v>
      </c>
      <c r="E58" s="51" t="s">
        <v>46</v>
      </c>
      <c r="F58" s="49">
        <v>82.81</v>
      </c>
      <c r="G58" s="49">
        <v>41</v>
      </c>
      <c r="H58" s="49">
        <v>123.81</v>
      </c>
      <c r="I58" s="143">
        <v>236808.91079999998</v>
      </c>
      <c r="J58" s="192">
        <f t="shared" si="20"/>
        <v>1912.6799999999998</v>
      </c>
      <c r="K58" s="143">
        <f>I58-I58*10%</f>
        <v>213128.01971999998</v>
      </c>
      <c r="L58" s="143">
        <f t="shared" si="16"/>
        <v>1721.4119999999998</v>
      </c>
      <c r="M58" s="79">
        <f t="shared" si="17"/>
        <v>0.09999999999999998</v>
      </c>
      <c r="N58" s="199">
        <f>K58-K58*20%</f>
        <v>170502.41577599998</v>
      </c>
      <c r="O58" s="205">
        <f t="shared" si="18"/>
        <v>1377.1295999999998</v>
      </c>
      <c r="P58" s="79">
        <f t="shared" si="19"/>
        <v>0.20000000000000007</v>
      </c>
      <c r="Q58" s="186">
        <f t="shared" si="14"/>
        <v>0.2492774989876867</v>
      </c>
      <c r="R58" s="176">
        <v>128000</v>
      </c>
      <c r="S58" s="223">
        <f t="shared" si="15"/>
        <v>1033.8421775300865</v>
      </c>
    </row>
    <row r="59" spans="1:19" s="5" customFormat="1" ht="12.75" customHeight="1">
      <c r="A59" s="346"/>
      <c r="B59" s="27"/>
      <c r="C59" s="49">
        <v>2404</v>
      </c>
      <c r="D59" s="50" t="s">
        <v>38</v>
      </c>
      <c r="E59" s="51" t="s">
        <v>25</v>
      </c>
      <c r="F59" s="49">
        <v>50.11</v>
      </c>
      <c r="G59" s="49">
        <v>15</v>
      </c>
      <c r="H59" s="49">
        <v>65.11</v>
      </c>
      <c r="I59" s="74">
        <v>113593.34111400001</v>
      </c>
      <c r="J59" s="75">
        <f t="shared" si="20"/>
        <v>1744.6374</v>
      </c>
      <c r="K59" s="74">
        <f>I59-I59*15%</f>
        <v>96554.33994690001</v>
      </c>
      <c r="L59" s="74">
        <f t="shared" si="16"/>
        <v>1482.9417900000003</v>
      </c>
      <c r="M59" s="62">
        <f t="shared" si="17"/>
        <v>0.1499999999999999</v>
      </c>
      <c r="N59" s="199">
        <f>K59-K59*10%</f>
        <v>86898.90595221001</v>
      </c>
      <c r="O59" s="205">
        <f t="shared" si="18"/>
        <v>1334.6476110000003</v>
      </c>
      <c r="P59" s="126">
        <f t="shared" si="19"/>
        <v>0.09999999999999998</v>
      </c>
      <c r="Q59" s="186">
        <f t="shared" si="14"/>
        <v>0.19446626821174884</v>
      </c>
      <c r="R59" s="176">
        <v>70000</v>
      </c>
      <c r="S59" s="223">
        <f t="shared" si="15"/>
        <v>1075.1036707111043</v>
      </c>
    </row>
    <row r="60" spans="1:19" s="5" customFormat="1" ht="12.75" customHeight="1">
      <c r="A60" s="346"/>
      <c r="B60" s="27"/>
      <c r="C60" s="49">
        <v>2406</v>
      </c>
      <c r="D60" s="50" t="s">
        <v>37</v>
      </c>
      <c r="E60" s="51" t="s">
        <v>25</v>
      </c>
      <c r="F60" s="49">
        <v>56.15</v>
      </c>
      <c r="G60" s="49">
        <v>6</v>
      </c>
      <c r="H60" s="49">
        <v>62.15</v>
      </c>
      <c r="I60" s="74">
        <v>106136.6625</v>
      </c>
      <c r="J60" s="75">
        <f t="shared" si="20"/>
        <v>1707.7500000000002</v>
      </c>
      <c r="K60" s="74">
        <f>I60-I60*15%</f>
        <v>90216.163125</v>
      </c>
      <c r="L60" s="74">
        <f t="shared" si="16"/>
        <v>1451.5875</v>
      </c>
      <c r="M60" s="62">
        <f t="shared" si="17"/>
        <v>0.15000000000000002</v>
      </c>
      <c r="N60" s="199">
        <f>K60-K60*10%</f>
        <v>81194.5468125</v>
      </c>
      <c r="O60" s="205">
        <f t="shared" si="18"/>
        <v>1306.42875</v>
      </c>
      <c r="P60" s="126">
        <f t="shared" si="19"/>
        <v>0.09999999999999998</v>
      </c>
      <c r="Q60" s="186">
        <f t="shared" si="14"/>
        <v>0.1378731362138299</v>
      </c>
      <c r="R60" s="176">
        <v>70000</v>
      </c>
      <c r="S60" s="223">
        <f t="shared" si="15"/>
        <v>1126.3073209975864</v>
      </c>
    </row>
    <row r="61" spans="1:19" s="5" customFormat="1" ht="12.75" customHeight="1">
      <c r="A61" s="346"/>
      <c r="B61" s="27"/>
      <c r="C61" s="49">
        <v>2408</v>
      </c>
      <c r="D61" s="50" t="s">
        <v>37</v>
      </c>
      <c r="E61" s="51" t="s">
        <v>25</v>
      </c>
      <c r="F61" s="49">
        <v>60.42</v>
      </c>
      <c r="G61" s="49">
        <v>9</v>
      </c>
      <c r="H61" s="49">
        <v>69.42</v>
      </c>
      <c r="I61" s="74">
        <v>118552.005</v>
      </c>
      <c r="J61" s="75">
        <f t="shared" si="20"/>
        <v>1707.75</v>
      </c>
      <c r="K61" s="74">
        <f>I61-I61*15%</f>
        <v>100769.20425000001</v>
      </c>
      <c r="L61" s="74">
        <f t="shared" si="16"/>
        <v>1451.5875</v>
      </c>
      <c r="M61" s="62">
        <f t="shared" si="17"/>
        <v>0.1499999999999999</v>
      </c>
      <c r="N61" s="199">
        <f>K61-K61*10%</f>
        <v>90692.283825</v>
      </c>
      <c r="O61" s="205">
        <f t="shared" si="18"/>
        <v>1306.42875</v>
      </c>
      <c r="P61" s="126">
        <f t="shared" si="19"/>
        <v>0.09999999999999998</v>
      </c>
      <c r="Q61" s="186">
        <f t="shared" si="14"/>
        <v>0.22815925404335247</v>
      </c>
      <c r="R61" s="176">
        <v>70000</v>
      </c>
      <c r="S61" s="223">
        <f t="shared" si="15"/>
        <v>1008.3549409392106</v>
      </c>
    </row>
    <row r="62" spans="1:19" s="5" customFormat="1" ht="12.75" customHeight="1" thickBot="1">
      <c r="A62" s="347"/>
      <c r="B62" s="28"/>
      <c r="C62" s="87">
        <v>2410</v>
      </c>
      <c r="D62" s="88" t="s">
        <v>42</v>
      </c>
      <c r="E62" s="89" t="s">
        <v>46</v>
      </c>
      <c r="F62" s="87">
        <v>79.68</v>
      </c>
      <c r="G62" s="87">
        <v>22</v>
      </c>
      <c r="H62" s="87">
        <v>101.68</v>
      </c>
      <c r="I62" s="81">
        <v>173644.02</v>
      </c>
      <c r="J62" s="90">
        <f t="shared" si="20"/>
        <v>1707.7499999999998</v>
      </c>
      <c r="K62" s="140">
        <f>I62-I62*10%</f>
        <v>156279.618</v>
      </c>
      <c r="L62" s="140">
        <f t="shared" si="16"/>
        <v>1536.9749999999997</v>
      </c>
      <c r="M62" s="82">
        <f t="shared" si="17"/>
        <v>0.09999999999999998</v>
      </c>
      <c r="N62" s="200">
        <f>K62-K62*15%</f>
        <v>132837.6753</v>
      </c>
      <c r="O62" s="206">
        <f t="shared" si="18"/>
        <v>1306.42875</v>
      </c>
      <c r="P62" s="124">
        <f t="shared" si="19"/>
        <v>0.1499999999999999</v>
      </c>
      <c r="Q62" s="214">
        <f t="shared" si="14"/>
        <v>0.18697764202743472</v>
      </c>
      <c r="R62" s="174">
        <v>108000</v>
      </c>
      <c r="S62" s="224">
        <f t="shared" si="15"/>
        <v>1062.155782848151</v>
      </c>
    </row>
    <row r="63" spans="1:19" ht="12.75">
      <c r="A63" s="348" t="s">
        <v>117</v>
      </c>
      <c r="B63" s="194" t="s">
        <v>61</v>
      </c>
      <c r="C63" s="58">
        <v>2501</v>
      </c>
      <c r="D63" s="59" t="s">
        <v>43</v>
      </c>
      <c r="E63" s="78" t="s">
        <v>46</v>
      </c>
      <c r="F63" s="58">
        <v>110.53</v>
      </c>
      <c r="G63" s="58">
        <v>46</v>
      </c>
      <c r="H63" s="58">
        <v>156.53</v>
      </c>
      <c r="I63" s="190">
        <v>299391.8004</v>
      </c>
      <c r="J63" s="193">
        <f t="shared" si="20"/>
        <v>1912.68</v>
      </c>
      <c r="K63" s="190">
        <f>I63-I63*15%</f>
        <v>254483.03034</v>
      </c>
      <c r="L63" s="190">
        <f t="shared" si="16"/>
        <v>1625.778</v>
      </c>
      <c r="M63" s="195">
        <f t="shared" si="17"/>
        <v>0.15000000000000002</v>
      </c>
      <c r="N63" s="198">
        <f>K63-K63*20%</f>
        <v>203586.424272</v>
      </c>
      <c r="O63" s="203">
        <f t="shared" si="18"/>
        <v>1300.6224</v>
      </c>
      <c r="P63" s="191">
        <f t="shared" si="19"/>
        <v>0.19999999999999996</v>
      </c>
      <c r="Q63" s="212">
        <f t="shared" si="14"/>
        <v>0.23865257443240173</v>
      </c>
      <c r="R63" s="178">
        <v>155000</v>
      </c>
      <c r="S63" s="222">
        <f t="shared" si="15"/>
        <v>990.225515875551</v>
      </c>
    </row>
    <row r="64" spans="1:19" ht="12.75">
      <c r="A64" s="349"/>
      <c r="B64" s="253"/>
      <c r="C64" s="254">
        <v>2502</v>
      </c>
      <c r="D64" s="255" t="s">
        <v>130</v>
      </c>
      <c r="E64" s="256" t="s">
        <v>25</v>
      </c>
      <c r="F64" s="254">
        <v>48.09</v>
      </c>
      <c r="G64" s="254">
        <v>18</v>
      </c>
      <c r="H64" s="52">
        <f>F64+G64</f>
        <v>66.09</v>
      </c>
      <c r="I64" s="220"/>
      <c r="J64" s="257"/>
      <c r="K64" s="220"/>
      <c r="L64" s="220"/>
      <c r="M64" s="258"/>
      <c r="N64" s="209"/>
      <c r="O64" s="210"/>
      <c r="P64" s="221"/>
      <c r="Q64" s="211"/>
      <c r="R64" s="175">
        <v>72000</v>
      </c>
      <c r="S64" s="235">
        <f>R64/H64</f>
        <v>1089.4235133908305</v>
      </c>
    </row>
    <row r="65" spans="1:19" ht="12.75">
      <c r="A65" s="349"/>
      <c r="B65" s="24"/>
      <c r="C65" s="52">
        <v>2503</v>
      </c>
      <c r="D65" s="53" t="s">
        <v>37</v>
      </c>
      <c r="E65" s="65" t="s">
        <v>25</v>
      </c>
      <c r="F65" s="52">
        <v>76.25</v>
      </c>
      <c r="G65" s="52">
        <v>6</v>
      </c>
      <c r="H65" s="52">
        <v>82.25</v>
      </c>
      <c r="I65" s="74">
        <v>148487.60619</v>
      </c>
      <c r="J65" s="75">
        <f t="shared" si="20"/>
        <v>1805.32044</v>
      </c>
      <c r="K65" s="74">
        <f>I65-I65*15%</f>
        <v>126214.4652615</v>
      </c>
      <c r="L65" s="74">
        <f t="shared" si="16"/>
        <v>1534.522374</v>
      </c>
      <c r="M65" s="68">
        <f t="shared" si="17"/>
        <v>0.15000000000000002</v>
      </c>
      <c r="N65" s="199">
        <f>K65-K65*20%</f>
        <v>100971.57220919999</v>
      </c>
      <c r="O65" s="205">
        <f t="shared" si="18"/>
        <v>1227.6178992</v>
      </c>
      <c r="P65" s="126">
        <f t="shared" si="19"/>
        <v>0.20000000000000007</v>
      </c>
      <c r="Q65" s="186">
        <f t="shared" si="14"/>
        <v>0.16808267750884476</v>
      </c>
      <c r="R65" s="176">
        <v>84000</v>
      </c>
      <c r="S65" s="223">
        <f t="shared" si="15"/>
        <v>1021.2765957446809</v>
      </c>
    </row>
    <row r="66" spans="1:19" ht="12.75">
      <c r="A66" s="349"/>
      <c r="B66" s="24"/>
      <c r="C66" s="52">
        <v>2506</v>
      </c>
      <c r="D66" s="53" t="s">
        <v>44</v>
      </c>
      <c r="E66" s="65" t="s">
        <v>25</v>
      </c>
      <c r="F66" s="52">
        <v>60.7</v>
      </c>
      <c r="G66" s="52">
        <v>18</v>
      </c>
      <c r="H66" s="52">
        <v>78.7</v>
      </c>
      <c r="I66" s="48">
        <v>139775.922</v>
      </c>
      <c r="J66" s="80">
        <f t="shared" si="20"/>
        <v>1776.0599999999997</v>
      </c>
      <c r="K66" s="74">
        <f>I66-I66*10%</f>
        <v>125798.32979999999</v>
      </c>
      <c r="L66" s="74">
        <f t="shared" si="16"/>
        <v>1598.454</v>
      </c>
      <c r="M66" s="68">
        <f t="shared" si="17"/>
        <v>0.09999999999999998</v>
      </c>
      <c r="N66" s="199">
        <f>K66-K66*20%</f>
        <v>100638.66384</v>
      </c>
      <c r="O66" s="205">
        <f t="shared" si="18"/>
        <v>1278.7631999999999</v>
      </c>
      <c r="P66" s="126">
        <f t="shared" si="19"/>
        <v>0.19999999999999996</v>
      </c>
      <c r="Q66" s="186">
        <f t="shared" si="14"/>
        <v>0.16533073080593474</v>
      </c>
      <c r="R66" s="176">
        <v>84000</v>
      </c>
      <c r="S66" s="223">
        <f t="shared" si="15"/>
        <v>1067.3443456162643</v>
      </c>
    </row>
    <row r="67" spans="1:19" ht="13.5" thickBot="1">
      <c r="A67" s="350"/>
      <c r="B67" s="25"/>
      <c r="C67" s="94">
        <v>2507</v>
      </c>
      <c r="D67" s="95" t="s">
        <v>41</v>
      </c>
      <c r="E67" s="105" t="s">
        <v>25</v>
      </c>
      <c r="F67" s="94">
        <v>65.19</v>
      </c>
      <c r="G67" s="94">
        <v>42.8</v>
      </c>
      <c r="H67" s="94">
        <v>107.99</v>
      </c>
      <c r="I67" s="81">
        <v>191796.71940000003</v>
      </c>
      <c r="J67" s="90">
        <f t="shared" si="20"/>
        <v>1776.0600000000004</v>
      </c>
      <c r="K67" s="140">
        <f>I67-I67*10%</f>
        <v>172617.04746000003</v>
      </c>
      <c r="L67" s="140">
        <f t="shared" si="16"/>
        <v>1598.4540000000004</v>
      </c>
      <c r="M67" s="150">
        <f t="shared" si="17"/>
        <v>0.09999999999999998</v>
      </c>
      <c r="N67" s="200">
        <f>K67-K67*20%</f>
        <v>138093.63796800002</v>
      </c>
      <c r="O67" s="206">
        <f>N67/H67</f>
        <v>1278.7632000000003</v>
      </c>
      <c r="P67" s="124">
        <f>100%-N67/K67</f>
        <v>0.19999999999999996</v>
      </c>
      <c r="Q67" s="214">
        <f t="shared" si="14"/>
        <v>0.21792197244433176</v>
      </c>
      <c r="R67" s="174">
        <v>108000</v>
      </c>
      <c r="S67" s="224">
        <f t="shared" si="15"/>
        <v>1000.0926011667748</v>
      </c>
    </row>
    <row r="68" spans="1:19" ht="12.75">
      <c r="A68" s="345" t="s">
        <v>117</v>
      </c>
      <c r="B68" s="29" t="s">
        <v>62</v>
      </c>
      <c r="C68" s="58">
        <v>2601</v>
      </c>
      <c r="D68" s="59" t="s">
        <v>24</v>
      </c>
      <c r="E68" s="78" t="s">
        <v>46</v>
      </c>
      <c r="F68" s="58">
        <v>126.38</v>
      </c>
      <c r="G68" s="58">
        <v>106</v>
      </c>
      <c r="H68" s="58">
        <v>232.38</v>
      </c>
      <c r="I68" s="128">
        <v>349225.31159999996</v>
      </c>
      <c r="J68" s="129">
        <f t="shared" si="20"/>
        <v>1502.82</v>
      </c>
      <c r="K68" s="128">
        <v>250000</v>
      </c>
      <c r="L68" s="128">
        <f t="shared" si="16"/>
        <v>1075.8240812462345</v>
      </c>
      <c r="M68" s="63">
        <f t="shared" si="17"/>
        <v>0.28412978184597304</v>
      </c>
      <c r="N68" s="198">
        <f>K68-K68*10%</f>
        <v>225000</v>
      </c>
      <c r="O68" s="203">
        <f>N68/H68</f>
        <v>968.2416731216111</v>
      </c>
      <c r="P68" s="123">
        <f>100%-N68/K68</f>
        <v>0.09999999999999998</v>
      </c>
      <c r="Q68" s="212">
        <f t="shared" si="14"/>
        <v>0.1777777777777778</v>
      </c>
      <c r="R68" s="178">
        <v>185000</v>
      </c>
      <c r="S68" s="222">
        <f t="shared" si="15"/>
        <v>796.1098201222136</v>
      </c>
    </row>
    <row r="69" spans="1:19" ht="12.75">
      <c r="A69" s="346"/>
      <c r="B69" s="30"/>
      <c r="C69" s="52">
        <v>2603</v>
      </c>
      <c r="D69" s="53" t="s">
        <v>39</v>
      </c>
      <c r="E69" s="65" t="s">
        <v>46</v>
      </c>
      <c r="F69" s="52">
        <v>89.33</v>
      </c>
      <c r="G69" s="52">
        <v>31</v>
      </c>
      <c r="H69" s="52">
        <v>120.33</v>
      </c>
      <c r="I69" s="48">
        <v>246592.269</v>
      </c>
      <c r="J69" s="80">
        <f t="shared" si="20"/>
        <v>2049.3</v>
      </c>
      <c r="K69" s="74">
        <f>I69-I69*10%</f>
        <v>221933.0421</v>
      </c>
      <c r="L69" s="74">
        <f t="shared" si="16"/>
        <v>1844.37</v>
      </c>
      <c r="M69" s="62">
        <f t="shared" si="17"/>
        <v>0.10000000000000009</v>
      </c>
      <c r="N69" s="199">
        <f>K69-K69*20%</f>
        <v>177546.43368</v>
      </c>
      <c r="O69" s="205">
        <f>N69/H69</f>
        <v>1475.4959999999999</v>
      </c>
      <c r="P69" s="126">
        <f>100%-N69/K69</f>
        <v>0.20000000000000007</v>
      </c>
      <c r="Q69" s="186">
        <f t="shared" si="14"/>
        <v>0.18894456500580714</v>
      </c>
      <c r="R69" s="176">
        <v>144000</v>
      </c>
      <c r="S69" s="223">
        <f t="shared" si="15"/>
        <v>1196.7090501121916</v>
      </c>
    </row>
    <row r="70" spans="1:19" ht="13.5" thickBot="1">
      <c r="A70" s="347"/>
      <c r="B70" s="25"/>
      <c r="C70" s="94">
        <v>2604</v>
      </c>
      <c r="D70" s="95" t="s">
        <v>45</v>
      </c>
      <c r="E70" s="105" t="s">
        <v>46</v>
      </c>
      <c r="F70" s="94">
        <v>85.26</v>
      </c>
      <c r="G70" s="94">
        <v>54</v>
      </c>
      <c r="H70" s="94">
        <v>139.26</v>
      </c>
      <c r="I70" s="81">
        <v>258286.30185599995</v>
      </c>
      <c r="J70" s="90">
        <f t="shared" si="20"/>
        <v>1854.7055999999998</v>
      </c>
      <c r="K70" s="140">
        <f>I70-I70*10%</f>
        <v>232457.67167039996</v>
      </c>
      <c r="L70" s="140">
        <f t="shared" si="16"/>
        <v>1669.2350399999998</v>
      </c>
      <c r="M70" s="82">
        <f t="shared" si="17"/>
        <v>0.09999999999999998</v>
      </c>
      <c r="N70" s="200">
        <f>K70-K70*20%</f>
        <v>185966.13733631995</v>
      </c>
      <c r="O70" s="206">
        <f>N70/H70</f>
        <v>1335.3880319999998</v>
      </c>
      <c r="P70" s="124">
        <f>100%-N70/K70</f>
        <v>0.20000000000000007</v>
      </c>
      <c r="Q70" s="214">
        <f t="shared" si="14"/>
        <v>0.19877886300056147</v>
      </c>
      <c r="R70" s="174">
        <v>149000</v>
      </c>
      <c r="S70" s="224">
        <f t="shared" si="15"/>
        <v>1069.9411173344824</v>
      </c>
    </row>
    <row r="71" spans="3:13" ht="12.75">
      <c r="C71" s="15"/>
      <c r="D71" s="16"/>
      <c r="E71" s="15"/>
      <c r="F71" s="15"/>
      <c r="G71" s="15"/>
      <c r="H71" s="15"/>
      <c r="I71" s="17"/>
      <c r="J71" s="17"/>
      <c r="K71" s="17"/>
      <c r="L71" s="17"/>
      <c r="M71" s="17"/>
    </row>
    <row r="72" ht="12.75">
      <c r="I72" s="11"/>
    </row>
    <row r="73" spans="1:15" ht="12.75">
      <c r="A73" s="144"/>
      <c r="B73" s="144"/>
      <c r="C73" s="144"/>
      <c r="D73" s="144"/>
      <c r="E73" s="151"/>
      <c r="F73" s="144"/>
      <c r="G73" s="144"/>
      <c r="H73" s="144"/>
      <c r="I73" s="144"/>
      <c r="J73" s="144"/>
      <c r="K73" s="144"/>
      <c r="L73" s="144"/>
      <c r="M73" s="144"/>
      <c r="N73" s="144"/>
      <c r="O73" s="144"/>
    </row>
    <row r="74" spans="1:15" ht="12.75">
      <c r="A74" s="144"/>
      <c r="B74" s="144"/>
      <c r="C74" s="144"/>
      <c r="D74" s="144"/>
      <c r="E74" s="151"/>
      <c r="F74" s="144"/>
      <c r="G74" s="144"/>
      <c r="H74" s="144"/>
      <c r="I74" s="144"/>
      <c r="J74" s="144"/>
      <c r="K74" s="144"/>
      <c r="L74" s="144"/>
      <c r="M74" s="144"/>
      <c r="N74" s="144"/>
      <c r="O74" s="144"/>
    </row>
    <row r="75" spans="1:15" ht="12.75">
      <c r="A75" s="144"/>
      <c r="B75" s="144"/>
      <c r="C75" s="144"/>
      <c r="D75" s="144"/>
      <c r="E75" s="151"/>
      <c r="F75" s="144"/>
      <c r="G75" s="144"/>
      <c r="H75" s="144"/>
      <c r="I75" s="144"/>
      <c r="J75" s="144"/>
      <c r="K75" s="144"/>
      <c r="L75" s="144"/>
      <c r="M75" s="144"/>
      <c r="N75" s="144"/>
      <c r="O75" s="144"/>
    </row>
    <row r="76" spans="1:15" ht="12.75">
      <c r="A76" s="144"/>
      <c r="B76" s="144"/>
      <c r="C76" s="144"/>
      <c r="D76" s="144"/>
      <c r="E76" s="151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ht="12.75">
      <c r="A77" s="144"/>
      <c r="B77" s="144"/>
      <c r="C77" s="144"/>
      <c r="D77" s="144"/>
      <c r="E77" s="151"/>
      <c r="F77" s="144"/>
      <c r="G77" s="144"/>
      <c r="H77" s="144"/>
      <c r="I77" s="144"/>
      <c r="J77" s="144"/>
      <c r="K77" s="144"/>
      <c r="L77" s="144"/>
      <c r="M77" s="144"/>
      <c r="N77" s="144"/>
      <c r="O77" s="144"/>
    </row>
    <row r="78" spans="1:15" ht="12.75">
      <c r="A78" s="144"/>
      <c r="B78" s="144"/>
      <c r="C78" s="144"/>
      <c r="D78" s="144"/>
      <c r="E78" s="151"/>
      <c r="F78" s="144"/>
      <c r="G78" s="144"/>
      <c r="H78" s="144"/>
      <c r="I78" s="144"/>
      <c r="J78" s="144"/>
      <c r="K78" s="144"/>
      <c r="L78" s="144"/>
      <c r="M78" s="144"/>
      <c r="N78" s="144"/>
      <c r="O78" s="144"/>
    </row>
    <row r="79" spans="1:15" ht="12.75">
      <c r="A79" s="144"/>
      <c r="B79" s="144"/>
      <c r="C79" s="144"/>
      <c r="D79" s="144"/>
      <c r="E79" s="151"/>
      <c r="F79" s="144"/>
      <c r="G79" s="144"/>
      <c r="H79" s="144"/>
      <c r="I79" s="144"/>
      <c r="J79" s="144"/>
      <c r="K79" s="144"/>
      <c r="L79" s="144"/>
      <c r="M79" s="144"/>
      <c r="N79" s="144"/>
      <c r="O79" s="144"/>
    </row>
    <row r="80" spans="1:15" ht="12.75" customHeight="1">
      <c r="A80" s="144"/>
      <c r="B80" s="144"/>
      <c r="C80" s="144"/>
      <c r="D80" s="144"/>
      <c r="E80" s="151"/>
      <c r="F80" s="144"/>
      <c r="G80" s="144"/>
      <c r="H80" s="144"/>
      <c r="I80" s="144"/>
      <c r="J80" s="144"/>
      <c r="K80" s="144"/>
      <c r="L80" s="144"/>
      <c r="M80" s="144"/>
      <c r="N80" s="144"/>
      <c r="O80" s="144"/>
    </row>
    <row r="81" spans="1:15" ht="12.75">
      <c r="A81" s="144"/>
      <c r="B81" s="144"/>
      <c r="C81" s="144"/>
      <c r="D81" s="144"/>
      <c r="E81" s="151"/>
      <c r="F81" s="144"/>
      <c r="G81" s="144"/>
      <c r="H81" s="144"/>
      <c r="I81" s="144"/>
      <c r="J81" s="144"/>
      <c r="K81" s="144"/>
      <c r="L81" s="144"/>
      <c r="M81" s="144"/>
      <c r="N81" s="144"/>
      <c r="O81" s="144"/>
    </row>
    <row r="82" spans="1:15" ht="12.75">
      <c r="A82" s="144"/>
      <c r="B82" s="144"/>
      <c r="C82" s="144"/>
      <c r="D82" s="144"/>
      <c r="E82" s="151"/>
      <c r="F82" s="144"/>
      <c r="G82" s="144"/>
      <c r="H82" s="144"/>
      <c r="I82" s="144"/>
      <c r="J82" s="144"/>
      <c r="K82" s="144"/>
      <c r="L82" s="144"/>
      <c r="M82" s="144"/>
      <c r="N82" s="144"/>
      <c r="O82" s="144"/>
    </row>
    <row r="83" spans="1:15" ht="12.75">
      <c r="A83" s="144"/>
      <c r="B83" s="144"/>
      <c r="C83" s="144"/>
      <c r="D83" s="144"/>
      <c r="E83" s="151"/>
      <c r="F83" s="144"/>
      <c r="G83" s="144"/>
      <c r="H83" s="144"/>
      <c r="I83" s="144"/>
      <c r="J83" s="144"/>
      <c r="K83" s="144"/>
      <c r="L83" s="144"/>
      <c r="M83" s="144"/>
      <c r="N83" s="144"/>
      <c r="O83" s="144"/>
    </row>
    <row r="84" spans="1:15" ht="12.75">
      <c r="A84" s="144"/>
      <c r="B84" s="144"/>
      <c r="C84" s="144"/>
      <c r="D84" s="144"/>
      <c r="E84" s="151"/>
      <c r="F84" s="144"/>
      <c r="G84" s="144"/>
      <c r="H84" s="144"/>
      <c r="I84" s="144"/>
      <c r="J84" s="144"/>
      <c r="K84" s="144"/>
      <c r="L84" s="144"/>
      <c r="M84" s="144"/>
      <c r="N84" s="144"/>
      <c r="O84" s="144"/>
    </row>
    <row r="85" spans="1:15" ht="12.75">
      <c r="A85" s="144"/>
      <c r="B85" s="144"/>
      <c r="C85" s="144"/>
      <c r="D85" s="144"/>
      <c r="E85" s="151"/>
      <c r="F85" s="144"/>
      <c r="G85" s="144"/>
      <c r="H85" s="144"/>
      <c r="I85" s="144"/>
      <c r="J85" s="144"/>
      <c r="K85" s="144"/>
      <c r="L85" s="144"/>
      <c r="M85" s="144"/>
      <c r="N85" s="144"/>
      <c r="O85" s="144"/>
    </row>
    <row r="86" spans="1:15" ht="12.75">
      <c r="A86" s="144"/>
      <c r="B86" s="144"/>
      <c r="C86" s="144"/>
      <c r="D86" s="144"/>
      <c r="E86" s="151"/>
      <c r="F86" s="144"/>
      <c r="G86" s="144"/>
      <c r="H86" s="144"/>
      <c r="I86" s="144"/>
      <c r="J86" s="144"/>
      <c r="K86" s="144"/>
      <c r="L86" s="144"/>
      <c r="M86" s="144"/>
      <c r="N86" s="144"/>
      <c r="O86" s="144"/>
    </row>
    <row r="87" spans="1:15" ht="12.75">
      <c r="A87" s="144"/>
      <c r="B87" s="144"/>
      <c r="C87" s="144"/>
      <c r="D87" s="144"/>
      <c r="E87" s="151"/>
      <c r="F87" s="144"/>
      <c r="G87" s="144"/>
      <c r="H87" s="144"/>
      <c r="I87" s="144"/>
      <c r="J87" s="144"/>
      <c r="K87" s="144"/>
      <c r="L87" s="144"/>
      <c r="M87" s="144"/>
      <c r="N87" s="144"/>
      <c r="O87" s="144"/>
    </row>
    <row r="88" spans="1:15" ht="12.75">
      <c r="A88" s="144"/>
      <c r="B88" s="144"/>
      <c r="C88" s="144"/>
      <c r="D88" s="144"/>
      <c r="E88" s="151"/>
      <c r="F88" s="144"/>
      <c r="G88" s="144"/>
      <c r="H88" s="144"/>
      <c r="I88" s="144"/>
      <c r="J88" s="144"/>
      <c r="K88" s="144"/>
      <c r="L88" s="144"/>
      <c r="M88" s="144"/>
      <c r="N88" s="144"/>
      <c r="O88" s="144"/>
    </row>
    <row r="89" spans="1:15" ht="12.75">
      <c r="A89" s="144"/>
      <c r="B89" s="144"/>
      <c r="C89" s="144"/>
      <c r="D89" s="144"/>
      <c r="E89" s="151"/>
      <c r="F89" s="144"/>
      <c r="G89" s="144"/>
      <c r="H89" s="144"/>
      <c r="I89" s="144"/>
      <c r="J89" s="144"/>
      <c r="K89" s="144"/>
      <c r="L89" s="144"/>
      <c r="M89" s="144"/>
      <c r="N89" s="144"/>
      <c r="O89" s="144"/>
    </row>
    <row r="90" spans="1:15" ht="12.75">
      <c r="A90" s="144"/>
      <c r="B90" s="144"/>
      <c r="C90" s="144"/>
      <c r="D90" s="144"/>
      <c r="E90" s="151"/>
      <c r="F90" s="144"/>
      <c r="G90" s="144"/>
      <c r="H90" s="144"/>
      <c r="I90" s="144"/>
      <c r="J90" s="144"/>
      <c r="K90" s="144"/>
      <c r="L90" s="144"/>
      <c r="M90" s="144"/>
      <c r="N90" s="144"/>
      <c r="O90" s="144"/>
    </row>
    <row r="91" spans="1:15" ht="12.75">
      <c r="A91" s="144"/>
      <c r="B91" s="144"/>
      <c r="C91" s="144"/>
      <c r="D91" s="144"/>
      <c r="E91" s="151"/>
      <c r="F91" s="144"/>
      <c r="G91" s="144"/>
      <c r="H91" s="144"/>
      <c r="I91" s="144"/>
      <c r="J91" s="144"/>
      <c r="K91" s="144"/>
      <c r="L91" s="144"/>
      <c r="M91" s="144"/>
      <c r="N91" s="144"/>
      <c r="O91" s="144"/>
    </row>
    <row r="92" spans="1:15" ht="12.75">
      <c r="A92" s="144"/>
      <c r="B92" s="144"/>
      <c r="C92" s="144"/>
      <c r="D92" s="144"/>
      <c r="E92" s="151"/>
      <c r="F92" s="144"/>
      <c r="G92" s="144"/>
      <c r="H92" s="144"/>
      <c r="I92" s="144"/>
      <c r="J92" s="144"/>
      <c r="K92" s="144"/>
      <c r="L92" s="144"/>
      <c r="M92" s="144"/>
      <c r="N92" s="144"/>
      <c r="O92" s="144"/>
    </row>
    <row r="93" spans="1:15" ht="12.75">
      <c r="A93" s="144"/>
      <c r="B93" s="144"/>
      <c r="C93" s="144"/>
      <c r="D93" s="144"/>
      <c r="E93" s="151"/>
      <c r="F93" s="144"/>
      <c r="G93" s="144"/>
      <c r="H93" s="144"/>
      <c r="I93" s="144"/>
      <c r="J93" s="144"/>
      <c r="K93" s="144"/>
      <c r="L93" s="144"/>
      <c r="M93" s="144"/>
      <c r="N93" s="144"/>
      <c r="O93" s="144"/>
    </row>
    <row r="94" spans="1:15" ht="12.75">
      <c r="A94" s="144"/>
      <c r="B94" s="144"/>
      <c r="C94" s="144"/>
      <c r="D94" s="144"/>
      <c r="E94" s="151"/>
      <c r="F94" s="144"/>
      <c r="G94" s="144"/>
      <c r="H94" s="144"/>
      <c r="I94" s="144"/>
      <c r="J94" s="144"/>
      <c r="K94" s="144"/>
      <c r="L94" s="144"/>
      <c r="M94" s="144"/>
      <c r="N94" s="144"/>
      <c r="O94" s="144"/>
    </row>
    <row r="95" spans="1:15" ht="12.75">
      <c r="A95" s="144"/>
      <c r="B95" s="144"/>
      <c r="C95" s="144"/>
      <c r="D95" s="144"/>
      <c r="E95" s="151"/>
      <c r="F95" s="144"/>
      <c r="G95" s="144"/>
      <c r="H95" s="144"/>
      <c r="I95" s="144"/>
      <c r="J95" s="144"/>
      <c r="K95" s="144"/>
      <c r="L95" s="144"/>
      <c r="M95" s="144"/>
      <c r="N95" s="144"/>
      <c r="O95" s="144"/>
    </row>
    <row r="96" spans="1:15" ht="12.75">
      <c r="A96" s="144"/>
      <c r="B96" s="144"/>
      <c r="C96" s="144"/>
      <c r="D96" s="144"/>
      <c r="E96" s="151"/>
      <c r="F96" s="144"/>
      <c r="G96" s="144"/>
      <c r="H96" s="144"/>
      <c r="I96" s="144"/>
      <c r="J96" s="144"/>
      <c r="K96" s="144"/>
      <c r="L96" s="144"/>
      <c r="M96" s="144"/>
      <c r="N96" s="144"/>
      <c r="O96" s="144"/>
    </row>
    <row r="97" spans="1:15" ht="12.75">
      <c r="A97" s="144"/>
      <c r="B97" s="144"/>
      <c r="C97" s="144"/>
      <c r="D97" s="144"/>
      <c r="E97" s="151"/>
      <c r="F97" s="144"/>
      <c r="G97" s="144"/>
      <c r="H97" s="144"/>
      <c r="I97" s="144"/>
      <c r="J97" s="144"/>
      <c r="K97" s="144"/>
      <c r="L97" s="144"/>
      <c r="M97" s="144"/>
      <c r="N97" s="144"/>
      <c r="O97" s="144"/>
    </row>
  </sheetData>
  <sheetProtection/>
  <mergeCells count="55">
    <mergeCell ref="O38:O39"/>
    <mergeCell ref="P38:P39"/>
    <mergeCell ref="I37:M37"/>
    <mergeCell ref="R38:R39"/>
    <mergeCell ref="S38:S39"/>
    <mergeCell ref="J38:J39"/>
    <mergeCell ref="H38:H39"/>
    <mergeCell ref="F38:F39"/>
    <mergeCell ref="Q37:Q39"/>
    <mergeCell ref="R37:S37"/>
    <mergeCell ref="N37:P37"/>
    <mergeCell ref="S2:S3"/>
    <mergeCell ref="R2:R3"/>
    <mergeCell ref="G2:G3"/>
    <mergeCell ref="E38:E39"/>
    <mergeCell ref="N38:N39"/>
    <mergeCell ref="K38:K39"/>
    <mergeCell ref="L38:L39"/>
    <mergeCell ref="G38:G39"/>
    <mergeCell ref="M38:M39"/>
    <mergeCell ref="I38:I39"/>
    <mergeCell ref="C38:C39"/>
    <mergeCell ref="D38:D39"/>
    <mergeCell ref="A38:B39"/>
    <mergeCell ref="N1:P1"/>
    <mergeCell ref="Q1:Q3"/>
    <mergeCell ref="R1:S1"/>
    <mergeCell ref="O2:O3"/>
    <mergeCell ref="P2:P3"/>
    <mergeCell ref="N2:N3"/>
    <mergeCell ref="A51:A56"/>
    <mergeCell ref="A57:A62"/>
    <mergeCell ref="A63:A67"/>
    <mergeCell ref="A68:A70"/>
    <mergeCell ref="A44:A50"/>
    <mergeCell ref="A41:A43"/>
    <mergeCell ref="H2:H3"/>
    <mergeCell ref="L2:L3"/>
    <mergeCell ref="M2:M3"/>
    <mergeCell ref="I1:M1"/>
    <mergeCell ref="K2:K3"/>
    <mergeCell ref="I2:I3"/>
    <mergeCell ref="J2:J3"/>
    <mergeCell ref="C2:C3"/>
    <mergeCell ref="D2:D3"/>
    <mergeCell ref="E2:E3"/>
    <mergeCell ref="F2:F3"/>
    <mergeCell ref="A2:B3"/>
    <mergeCell ref="A33:A35"/>
    <mergeCell ref="A4:A5"/>
    <mergeCell ref="A6:A9"/>
    <mergeCell ref="A28:A32"/>
    <mergeCell ref="A10:A16"/>
    <mergeCell ref="A17:A22"/>
    <mergeCell ref="A23:A27"/>
  </mergeCells>
  <printOptions/>
  <pageMargins left="0.75" right="0.75" top="1" bottom="1" header="0.5" footer="0.5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96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8.8515625" style="1" customWidth="1"/>
    <col min="2" max="2" width="16.28125" style="1" customWidth="1"/>
    <col min="3" max="3" width="7.00390625" style="4" customWidth="1"/>
    <col min="4" max="4" width="20.140625" style="1" customWidth="1"/>
    <col min="5" max="5" width="13.00390625" style="1" customWidth="1"/>
    <col min="6" max="6" width="12.57421875" style="4" customWidth="1"/>
    <col min="7" max="7" width="8.8515625" style="4" customWidth="1"/>
    <col min="8" max="8" width="8.57421875" style="4" customWidth="1"/>
    <col min="9" max="9" width="11.7109375" style="1" hidden="1" customWidth="1"/>
    <col min="10" max="10" width="9.421875" style="1" hidden="1" customWidth="1"/>
    <col min="11" max="11" width="13.8515625" style="1" hidden="1" customWidth="1"/>
    <col min="12" max="13" width="9.421875" style="1" hidden="1" customWidth="1"/>
    <col min="14" max="14" width="12.7109375" style="4" customWidth="1"/>
    <col min="15" max="15" width="9.57421875" style="1" customWidth="1"/>
    <col min="16" max="16" width="9.28125" style="1" hidden="1" customWidth="1"/>
    <col min="17" max="17" width="9.28125" style="1" bestFit="1" customWidth="1"/>
    <col min="18" max="18" width="12.140625" style="1" bestFit="1" customWidth="1"/>
    <col min="19" max="16384" width="9.140625" style="1" customWidth="1"/>
  </cols>
  <sheetData>
    <row r="1" spans="1:31" ht="13.5" customHeight="1" thickBot="1">
      <c r="A1" s="19"/>
      <c r="B1" s="18"/>
      <c r="C1" s="18"/>
      <c r="D1" s="18"/>
      <c r="E1" s="18"/>
      <c r="F1" s="18"/>
      <c r="H1" s="10"/>
      <c r="I1" s="306">
        <v>1</v>
      </c>
      <c r="J1" s="307"/>
      <c r="K1" s="307"/>
      <c r="L1" s="307"/>
      <c r="M1" s="308"/>
      <c r="N1" s="318"/>
      <c r="O1" s="319"/>
      <c r="P1" s="320"/>
      <c r="Q1" s="355" t="s">
        <v>108</v>
      </c>
      <c r="R1" s="318"/>
      <c r="S1" s="320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</row>
    <row r="2" spans="1:31" s="2" customFormat="1" ht="14.25" customHeight="1">
      <c r="A2" s="324" t="s">
        <v>123</v>
      </c>
      <c r="B2" s="325"/>
      <c r="C2" s="312" t="s">
        <v>119</v>
      </c>
      <c r="D2" s="312" t="s">
        <v>1</v>
      </c>
      <c r="E2" s="312" t="s">
        <v>120</v>
      </c>
      <c r="F2" s="314" t="s">
        <v>103</v>
      </c>
      <c r="G2" s="314" t="s">
        <v>104</v>
      </c>
      <c r="H2" s="314" t="s">
        <v>105</v>
      </c>
      <c r="I2" s="323"/>
      <c r="J2" s="309" t="s">
        <v>6</v>
      </c>
      <c r="K2" s="316" t="s">
        <v>106</v>
      </c>
      <c r="L2" s="321" t="s">
        <v>107</v>
      </c>
      <c r="M2" s="310" t="s">
        <v>92</v>
      </c>
      <c r="N2" s="358" t="s">
        <v>112</v>
      </c>
      <c r="O2" s="304" t="s">
        <v>121</v>
      </c>
      <c r="P2" s="304" t="s">
        <v>109</v>
      </c>
      <c r="Q2" s="356"/>
      <c r="R2" s="352" t="s">
        <v>135</v>
      </c>
      <c r="S2" s="352" t="s">
        <v>122</v>
      </c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1:31" s="2" customFormat="1" ht="33.75" customHeight="1" thickBot="1">
      <c r="A3" s="326"/>
      <c r="B3" s="327"/>
      <c r="C3" s="313"/>
      <c r="D3" s="313"/>
      <c r="E3" s="313"/>
      <c r="F3" s="315"/>
      <c r="G3" s="315"/>
      <c r="H3" s="315" t="s">
        <v>7</v>
      </c>
      <c r="I3" s="323"/>
      <c r="J3" s="309"/>
      <c r="K3" s="381"/>
      <c r="L3" s="363"/>
      <c r="M3" s="311"/>
      <c r="N3" s="359"/>
      <c r="O3" s="305"/>
      <c r="P3" s="305"/>
      <c r="Q3" s="357"/>
      <c r="R3" s="354"/>
      <c r="S3" s="35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</row>
    <row r="4" spans="1:31" ht="12.75">
      <c r="A4" s="340" t="s">
        <v>26</v>
      </c>
      <c r="B4" s="69" t="s">
        <v>52</v>
      </c>
      <c r="C4" s="261">
        <v>1001</v>
      </c>
      <c r="D4" s="262" t="s">
        <v>95</v>
      </c>
      <c r="E4" s="286" t="s">
        <v>9</v>
      </c>
      <c r="F4" s="261"/>
      <c r="G4" s="261"/>
      <c r="H4" s="261">
        <v>88.69</v>
      </c>
      <c r="I4" s="72">
        <v>80413.591104</v>
      </c>
      <c r="J4" s="73">
        <f aca="true" t="shared" si="0" ref="J4:J31">I4/H4</f>
        <v>906.6816000000001</v>
      </c>
      <c r="K4" s="128">
        <f aca="true" t="shared" si="1" ref="K4:K9">I4-I4*10%</f>
        <v>72372.2319936</v>
      </c>
      <c r="L4" s="128">
        <f aca="true" t="shared" si="2" ref="L4:L20">K4/H4</f>
        <v>816.0134400000001</v>
      </c>
      <c r="M4" s="128"/>
      <c r="N4" s="196">
        <f aca="true" t="shared" si="3" ref="N4:N11">K4-K4*10%</f>
        <v>65135.00879424</v>
      </c>
      <c r="O4" s="203">
        <f>N4/H4</f>
        <v>734.412096</v>
      </c>
      <c r="P4" s="287">
        <f>100%-N4/K4</f>
        <v>0.09999999999999998</v>
      </c>
      <c r="Q4" s="288">
        <f>100%-R4/N4</f>
        <v>0.1830199920890192</v>
      </c>
      <c r="R4" s="289">
        <f>H4*600</f>
        <v>53214</v>
      </c>
      <c r="S4" s="268">
        <f>R4/H4</f>
        <v>600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</row>
    <row r="5" spans="1:31" ht="12" customHeight="1" thickBot="1">
      <c r="A5" s="341"/>
      <c r="B5" s="108"/>
      <c r="C5" s="269">
        <v>1002</v>
      </c>
      <c r="D5" s="270" t="s">
        <v>96</v>
      </c>
      <c r="E5" s="290" t="s">
        <v>9</v>
      </c>
      <c r="F5" s="269">
        <v>58.19</v>
      </c>
      <c r="G5" s="269"/>
      <c r="H5" s="269">
        <v>58.19</v>
      </c>
      <c r="I5" s="101">
        <v>52759.80230399999</v>
      </c>
      <c r="J5" s="102">
        <f t="shared" si="0"/>
        <v>906.6815999999999</v>
      </c>
      <c r="K5" s="140">
        <f t="shared" si="1"/>
        <v>47483.82207359999</v>
      </c>
      <c r="L5" s="140">
        <f t="shared" si="2"/>
        <v>816.01344</v>
      </c>
      <c r="M5" s="291"/>
      <c r="N5" s="200">
        <f t="shared" si="3"/>
        <v>42735.43986623999</v>
      </c>
      <c r="O5" s="206">
        <f>N5/H5</f>
        <v>734.4120959999999</v>
      </c>
      <c r="P5" s="292">
        <f>100%-N5/K5</f>
        <v>0.10000000000000009</v>
      </c>
      <c r="Q5" s="293">
        <f aca="true" t="shared" si="4" ref="Q5:Q35">100%-R5/N5</f>
        <v>0.18301999208901898</v>
      </c>
      <c r="R5" s="294">
        <f>H5*600</f>
        <v>34914</v>
      </c>
      <c r="S5" s="277">
        <f aca="true" t="shared" si="5" ref="S5:S32">R5/H5</f>
        <v>600</v>
      </c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ht="12.75">
      <c r="A6" s="328" t="s">
        <v>26</v>
      </c>
      <c r="B6" s="20" t="s">
        <v>28</v>
      </c>
      <c r="C6" s="58">
        <v>1101</v>
      </c>
      <c r="D6" s="59" t="s">
        <v>95</v>
      </c>
      <c r="E6" s="60" t="s">
        <v>11</v>
      </c>
      <c r="F6" s="58">
        <v>103.81</v>
      </c>
      <c r="G6" s="97">
        <v>3.08</v>
      </c>
      <c r="H6" s="98">
        <f>F6+G6</f>
        <v>106.89</v>
      </c>
      <c r="I6" s="72">
        <v>122521.78600200001</v>
      </c>
      <c r="J6" s="73">
        <f t="shared" si="0"/>
        <v>1146.2418</v>
      </c>
      <c r="K6" s="128">
        <f t="shared" si="1"/>
        <v>110269.6074018</v>
      </c>
      <c r="L6" s="128">
        <f t="shared" si="2"/>
        <v>1031.61762</v>
      </c>
      <c r="M6" s="63">
        <f aca="true" t="shared" si="6" ref="M6:M20">100%-K6/I6</f>
        <v>0.09999999999999998</v>
      </c>
      <c r="N6" s="198">
        <f t="shared" si="3"/>
        <v>99242.64666162</v>
      </c>
      <c r="O6" s="203">
        <f>N6/H6</f>
        <v>928.455858</v>
      </c>
      <c r="P6" s="179">
        <f>100%-N6/K6</f>
        <v>0.09999999999999998</v>
      </c>
      <c r="Q6" s="212">
        <f t="shared" si="4"/>
        <v>0.09313180343863603</v>
      </c>
      <c r="R6" s="178">
        <v>90000</v>
      </c>
      <c r="S6" s="213">
        <f t="shared" si="5"/>
        <v>841.9870895312938</v>
      </c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</row>
    <row r="7" spans="1:31" ht="12.75">
      <c r="A7" s="329"/>
      <c r="B7" s="21"/>
      <c r="C7" s="52">
        <v>1104</v>
      </c>
      <c r="D7" s="53" t="s">
        <v>96</v>
      </c>
      <c r="E7" s="54" t="s">
        <v>9</v>
      </c>
      <c r="F7" s="65">
        <v>86.88</v>
      </c>
      <c r="G7" s="66">
        <v>31</v>
      </c>
      <c r="H7" s="67">
        <f>F7+G7</f>
        <v>117.88</v>
      </c>
      <c r="I7" s="70">
        <v>122879</v>
      </c>
      <c r="J7" s="71">
        <f t="shared" si="0"/>
        <v>1042.4075330844928</v>
      </c>
      <c r="K7" s="74">
        <f t="shared" si="1"/>
        <v>110591.1</v>
      </c>
      <c r="L7" s="74">
        <f t="shared" si="2"/>
        <v>938.1667797760435</v>
      </c>
      <c r="M7" s="62">
        <f t="shared" si="6"/>
        <v>0.09999999999999998</v>
      </c>
      <c r="N7" s="199">
        <f t="shared" si="3"/>
        <v>99531.99</v>
      </c>
      <c r="O7" s="205">
        <f aca="true" t="shared" si="7" ref="O7:O35">N7/H7</f>
        <v>844.3501017984391</v>
      </c>
      <c r="P7" s="181">
        <f aca="true" t="shared" si="8" ref="P7:P35">100%-N7/K7</f>
        <v>0.09999999999999998</v>
      </c>
      <c r="Q7" s="186">
        <f t="shared" si="4"/>
        <v>0.19623831493774013</v>
      </c>
      <c r="R7" s="176">
        <v>80000</v>
      </c>
      <c r="S7" s="216">
        <f t="shared" si="5"/>
        <v>678.656260604004</v>
      </c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</row>
    <row r="8" spans="1:31" ht="12.75" customHeight="1">
      <c r="A8" s="329"/>
      <c r="B8" s="21"/>
      <c r="C8" s="52">
        <v>1113</v>
      </c>
      <c r="D8" s="53" t="s">
        <v>15</v>
      </c>
      <c r="E8" s="54" t="s">
        <v>11</v>
      </c>
      <c r="F8" s="52">
        <v>110.67</v>
      </c>
      <c r="G8" s="56">
        <v>12.11</v>
      </c>
      <c r="H8" s="57">
        <f>F8+G8</f>
        <v>122.78</v>
      </c>
      <c r="I8" s="70">
        <v>134193.62879999998</v>
      </c>
      <c r="J8" s="71">
        <f t="shared" si="0"/>
        <v>1092.9599999999998</v>
      </c>
      <c r="K8" s="74">
        <f t="shared" si="1"/>
        <v>120774.26591999998</v>
      </c>
      <c r="L8" s="74">
        <f t="shared" si="2"/>
        <v>983.6639999999998</v>
      </c>
      <c r="M8" s="62">
        <f t="shared" si="6"/>
        <v>0.09999999999999998</v>
      </c>
      <c r="N8" s="199">
        <f t="shared" si="3"/>
        <v>108696.83932799997</v>
      </c>
      <c r="O8" s="205">
        <f t="shared" si="7"/>
        <v>885.2975999999998</v>
      </c>
      <c r="P8" s="181">
        <f t="shared" si="8"/>
        <v>0.10000000000000009</v>
      </c>
      <c r="Q8" s="186">
        <f t="shared" si="4"/>
        <v>0.15360924412545374</v>
      </c>
      <c r="R8" s="176">
        <v>92000</v>
      </c>
      <c r="S8" s="216">
        <f t="shared" si="5"/>
        <v>749.3077048379215</v>
      </c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1:31" ht="13.5" thickBot="1">
      <c r="A9" s="330"/>
      <c r="B9" s="61"/>
      <c r="C9" s="94">
        <v>1114</v>
      </c>
      <c r="D9" s="95" t="s">
        <v>15</v>
      </c>
      <c r="E9" s="96" t="s">
        <v>11</v>
      </c>
      <c r="F9" s="94">
        <v>103.51</v>
      </c>
      <c r="G9" s="99">
        <v>5</v>
      </c>
      <c r="H9" s="100">
        <f>F9+G9</f>
        <v>108.51</v>
      </c>
      <c r="I9" s="101">
        <v>118597.08959999999</v>
      </c>
      <c r="J9" s="102">
        <f t="shared" si="0"/>
        <v>1092.9599999999998</v>
      </c>
      <c r="K9" s="140">
        <f t="shared" si="1"/>
        <v>106737.38063999999</v>
      </c>
      <c r="L9" s="140">
        <f t="shared" si="2"/>
        <v>983.6639999999999</v>
      </c>
      <c r="M9" s="82">
        <f t="shared" si="6"/>
        <v>0.10000000000000009</v>
      </c>
      <c r="N9" s="200">
        <f t="shared" si="3"/>
        <v>96063.64257599998</v>
      </c>
      <c r="O9" s="206">
        <f t="shared" si="7"/>
        <v>885.2975999999998</v>
      </c>
      <c r="P9" s="180">
        <f t="shared" si="8"/>
        <v>0.10000000000000009</v>
      </c>
      <c r="Q9" s="214">
        <f t="shared" si="4"/>
        <v>0.0423015666180373</v>
      </c>
      <c r="R9" s="174">
        <v>92000</v>
      </c>
      <c r="S9" s="215">
        <f t="shared" si="5"/>
        <v>847.8481245968113</v>
      </c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</row>
    <row r="10" spans="1:31" s="5" customFormat="1" ht="12.75" customHeight="1">
      <c r="A10" s="337" t="s">
        <v>26</v>
      </c>
      <c r="B10" s="33" t="s">
        <v>29</v>
      </c>
      <c r="C10" s="44">
        <v>1201</v>
      </c>
      <c r="D10" s="45" t="s">
        <v>95</v>
      </c>
      <c r="E10" s="46" t="s">
        <v>9</v>
      </c>
      <c r="F10" s="44">
        <v>83.29</v>
      </c>
      <c r="G10" s="44">
        <v>45</v>
      </c>
      <c r="H10" s="44">
        <v>128.29</v>
      </c>
      <c r="I10" s="72">
        <v>148034.395476</v>
      </c>
      <c r="J10" s="73">
        <f t="shared" si="0"/>
        <v>1153.9044000000001</v>
      </c>
      <c r="K10" s="128">
        <v>130000</v>
      </c>
      <c r="L10" s="128">
        <f t="shared" si="2"/>
        <v>1013.3291760854315</v>
      </c>
      <c r="M10" s="63">
        <f t="shared" si="6"/>
        <v>0.12182571096407002</v>
      </c>
      <c r="N10" s="198">
        <f t="shared" si="3"/>
        <v>117000</v>
      </c>
      <c r="O10" s="203">
        <f t="shared" si="7"/>
        <v>911.9962584768883</v>
      </c>
      <c r="P10" s="179">
        <f t="shared" si="8"/>
        <v>0.09999999999999998</v>
      </c>
      <c r="Q10" s="212">
        <f t="shared" si="4"/>
        <v>0.1282051282051282</v>
      </c>
      <c r="R10" s="178">
        <v>102000</v>
      </c>
      <c r="S10" s="213">
        <f t="shared" si="5"/>
        <v>795.0736612362616</v>
      </c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</row>
    <row r="11" spans="1:31" s="5" customFormat="1" ht="12.75" customHeight="1">
      <c r="A11" s="338"/>
      <c r="B11" s="31"/>
      <c r="C11" s="49">
        <v>1204</v>
      </c>
      <c r="D11" s="50" t="s">
        <v>97</v>
      </c>
      <c r="E11" s="51" t="s">
        <v>64</v>
      </c>
      <c r="F11" s="49">
        <v>109.16</v>
      </c>
      <c r="G11" s="49">
        <v>19</v>
      </c>
      <c r="H11" s="49">
        <v>128.16</v>
      </c>
      <c r="I11" s="74">
        <v>175442.37638399997</v>
      </c>
      <c r="J11" s="75">
        <f t="shared" si="0"/>
        <v>1368.9324</v>
      </c>
      <c r="K11" s="74">
        <f>I11-I11*10%</f>
        <v>157898.13874559998</v>
      </c>
      <c r="L11" s="74">
        <f t="shared" si="2"/>
        <v>1232.0391599999998</v>
      </c>
      <c r="M11" s="62">
        <f t="shared" si="6"/>
        <v>0.09999999999999998</v>
      </c>
      <c r="N11" s="199">
        <f t="shared" si="3"/>
        <v>142108.32487103998</v>
      </c>
      <c r="O11" s="205">
        <f t="shared" si="7"/>
        <v>1108.8352439999999</v>
      </c>
      <c r="P11" s="181">
        <f t="shared" si="8"/>
        <v>0.09999999999999998</v>
      </c>
      <c r="Q11" s="186">
        <f t="shared" si="4"/>
        <v>0.17668440532125895</v>
      </c>
      <c r="R11" s="176">
        <v>117000</v>
      </c>
      <c r="S11" s="216">
        <f t="shared" si="5"/>
        <v>912.9213483146068</v>
      </c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</row>
    <row r="12" spans="1:43" s="5" customFormat="1" ht="12.75" customHeight="1">
      <c r="A12" s="338"/>
      <c r="B12" s="31"/>
      <c r="C12" s="49">
        <v>1211</v>
      </c>
      <c r="D12" s="50" t="s">
        <v>97</v>
      </c>
      <c r="E12" s="51" t="s">
        <v>64</v>
      </c>
      <c r="F12" s="49">
        <v>108.49</v>
      </c>
      <c r="G12" s="49">
        <v>19</v>
      </c>
      <c r="H12" s="49">
        <v>127.49</v>
      </c>
      <c r="I12" s="74">
        <v>174525.19167600002</v>
      </c>
      <c r="J12" s="75">
        <f t="shared" si="0"/>
        <v>1368.9324000000001</v>
      </c>
      <c r="K12" s="74">
        <f>I12-I12*10%</f>
        <v>157072.67250840002</v>
      </c>
      <c r="L12" s="74">
        <f t="shared" si="2"/>
        <v>1232.0391600000003</v>
      </c>
      <c r="M12" s="62">
        <f t="shared" si="6"/>
        <v>0.09999999999999998</v>
      </c>
      <c r="N12" s="199">
        <f>K12-K12*10%</f>
        <v>141365.40525756002</v>
      </c>
      <c r="O12" s="205">
        <f t="shared" si="7"/>
        <v>1108.835244</v>
      </c>
      <c r="P12" s="181">
        <f t="shared" si="8"/>
        <v>0.09999999999999998</v>
      </c>
      <c r="Q12" s="186">
        <f t="shared" si="4"/>
        <v>0.17235762323297976</v>
      </c>
      <c r="R12" s="176">
        <v>117000</v>
      </c>
      <c r="S12" s="216">
        <f t="shared" si="5"/>
        <v>917.719036787199</v>
      </c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s="8" customFormat="1" ht="12.75" customHeight="1">
      <c r="A13" s="338"/>
      <c r="B13" s="32"/>
      <c r="C13" s="49">
        <v>1212</v>
      </c>
      <c r="D13" s="50" t="s">
        <v>15</v>
      </c>
      <c r="E13" s="51" t="s">
        <v>11</v>
      </c>
      <c r="F13" s="49">
        <v>94.91</v>
      </c>
      <c r="G13" s="49">
        <v>15</v>
      </c>
      <c r="H13" s="49">
        <v>109.91</v>
      </c>
      <c r="I13" s="48">
        <v>165174.9462</v>
      </c>
      <c r="J13" s="80">
        <f t="shared" si="0"/>
        <v>1502.8200000000002</v>
      </c>
      <c r="K13" s="74">
        <f>I13-I13*10%</f>
        <v>148657.45158</v>
      </c>
      <c r="L13" s="74">
        <f t="shared" si="2"/>
        <v>1352.538</v>
      </c>
      <c r="M13" s="62">
        <f t="shared" si="6"/>
        <v>0.10000000000000009</v>
      </c>
      <c r="N13" s="199">
        <f>K13-K13*10%</f>
        <v>133791.706422</v>
      </c>
      <c r="O13" s="205">
        <f t="shared" si="7"/>
        <v>1217.2841999999998</v>
      </c>
      <c r="P13" s="181">
        <f t="shared" si="8"/>
        <v>0.10000000000000009</v>
      </c>
      <c r="Q13" s="186">
        <f t="shared" si="4"/>
        <v>0.1030834181791418</v>
      </c>
      <c r="R13" s="176">
        <v>120000</v>
      </c>
      <c r="S13" s="216">
        <f t="shared" si="5"/>
        <v>1091.802383768538</v>
      </c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spans="1:43" s="5" customFormat="1" ht="12.75" customHeight="1">
      <c r="A14" s="338"/>
      <c r="B14" s="31"/>
      <c r="C14" s="49">
        <v>1217</v>
      </c>
      <c r="D14" s="50" t="s">
        <v>15</v>
      </c>
      <c r="E14" s="51" t="s">
        <v>11</v>
      </c>
      <c r="F14" s="49">
        <v>92.54</v>
      </c>
      <c r="G14" s="49">
        <v>15</v>
      </c>
      <c r="H14" s="49">
        <v>107.54</v>
      </c>
      <c r="I14" s="48">
        <v>161613.2628</v>
      </c>
      <c r="J14" s="80">
        <f t="shared" si="0"/>
        <v>1502.82</v>
      </c>
      <c r="K14" s="74">
        <f>I14-I14*10%</f>
        <v>145451.93652</v>
      </c>
      <c r="L14" s="74">
        <f t="shared" si="2"/>
        <v>1352.5379999999998</v>
      </c>
      <c r="M14" s="62">
        <f t="shared" si="6"/>
        <v>0.10000000000000009</v>
      </c>
      <c r="N14" s="199">
        <f>K14-K14*10%</f>
        <v>130906.74286799999</v>
      </c>
      <c r="O14" s="205">
        <f t="shared" si="7"/>
        <v>1217.2841999999998</v>
      </c>
      <c r="P14" s="181">
        <f t="shared" si="8"/>
        <v>0.09999999999999998</v>
      </c>
      <c r="Q14" s="186">
        <f t="shared" si="4"/>
        <v>0.06803883950409728</v>
      </c>
      <c r="R14" s="176">
        <v>122000</v>
      </c>
      <c r="S14" s="216">
        <f t="shared" si="5"/>
        <v>1134.4615956853263</v>
      </c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31" s="5" customFormat="1" ht="12.75" customHeight="1">
      <c r="A15" s="338"/>
      <c r="B15" s="31"/>
      <c r="C15" s="49">
        <v>1219</v>
      </c>
      <c r="D15" s="50" t="s">
        <v>98</v>
      </c>
      <c r="E15" s="51" t="s">
        <v>11</v>
      </c>
      <c r="F15" s="49">
        <v>108.27</v>
      </c>
      <c r="G15" s="49">
        <v>31</v>
      </c>
      <c r="H15" s="49">
        <v>139.27</v>
      </c>
      <c r="I15" s="48">
        <v>237838.3425</v>
      </c>
      <c r="J15" s="80">
        <f t="shared" si="0"/>
        <v>1707.7499999999998</v>
      </c>
      <c r="K15" s="74">
        <v>215000</v>
      </c>
      <c r="L15" s="74">
        <f t="shared" si="2"/>
        <v>1543.7639118259494</v>
      </c>
      <c r="M15" s="62">
        <f t="shared" si="6"/>
        <v>0.09602464539543287</v>
      </c>
      <c r="N15" s="199">
        <f>K15-K15*15%</f>
        <v>182750</v>
      </c>
      <c r="O15" s="205">
        <f t="shared" si="7"/>
        <v>1312.199325052057</v>
      </c>
      <c r="P15" s="181">
        <f t="shared" si="8"/>
        <v>0.15000000000000002</v>
      </c>
      <c r="Q15" s="186">
        <f t="shared" si="4"/>
        <v>0.17920656634746923</v>
      </c>
      <c r="R15" s="176">
        <v>150000</v>
      </c>
      <c r="S15" s="216">
        <f t="shared" si="5"/>
        <v>1077.0445896460112</v>
      </c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</row>
    <row r="16" spans="1:31" s="5" customFormat="1" ht="12.75" customHeight="1" thickBot="1">
      <c r="A16" s="339"/>
      <c r="B16" s="34"/>
      <c r="C16" s="87">
        <v>1221</v>
      </c>
      <c r="D16" s="88" t="s">
        <v>16</v>
      </c>
      <c r="E16" s="89" t="s">
        <v>11</v>
      </c>
      <c r="F16" s="87">
        <v>85.56</v>
      </c>
      <c r="G16" s="87">
        <v>30</v>
      </c>
      <c r="H16" s="87">
        <v>115.56</v>
      </c>
      <c r="I16" s="81">
        <v>162806.613552</v>
      </c>
      <c r="J16" s="90">
        <f t="shared" si="0"/>
        <v>1408.8491999999999</v>
      </c>
      <c r="K16" s="140">
        <f>I16-I16*10%</f>
        <v>146525.9521968</v>
      </c>
      <c r="L16" s="140">
        <f t="shared" si="2"/>
        <v>1267.96428</v>
      </c>
      <c r="M16" s="82">
        <f t="shared" si="6"/>
        <v>0.09999999999999998</v>
      </c>
      <c r="N16" s="200">
        <f>K16-K16*10%</f>
        <v>131873.35697712</v>
      </c>
      <c r="O16" s="206">
        <f t="shared" si="7"/>
        <v>1141.167852</v>
      </c>
      <c r="P16" s="180">
        <f t="shared" si="8"/>
        <v>0.09999999999999998</v>
      </c>
      <c r="Q16" s="214">
        <f t="shared" si="4"/>
        <v>0.07486999044722153</v>
      </c>
      <c r="R16" s="174">
        <v>122000</v>
      </c>
      <c r="S16" s="215">
        <f t="shared" si="5"/>
        <v>1055.7286258220838</v>
      </c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</row>
    <row r="17" spans="1:31" s="5" customFormat="1" ht="12.75" customHeight="1">
      <c r="A17" s="337" t="s">
        <v>26</v>
      </c>
      <c r="B17" s="33" t="s">
        <v>30</v>
      </c>
      <c r="C17" s="44">
        <v>1301</v>
      </c>
      <c r="D17" s="45" t="s">
        <v>95</v>
      </c>
      <c r="E17" s="46" t="s">
        <v>9</v>
      </c>
      <c r="F17" s="44">
        <v>81.16</v>
      </c>
      <c r="G17" s="44">
        <v>40</v>
      </c>
      <c r="H17" s="44">
        <v>121.16</v>
      </c>
      <c r="I17" s="128">
        <v>168465.128832</v>
      </c>
      <c r="J17" s="129">
        <f t="shared" si="0"/>
        <v>1390.4352</v>
      </c>
      <c r="K17" s="128">
        <v>135000</v>
      </c>
      <c r="L17" s="128">
        <f t="shared" si="2"/>
        <v>1114.229118520964</v>
      </c>
      <c r="M17" s="63">
        <f t="shared" si="6"/>
        <v>0.19864721597887902</v>
      </c>
      <c r="N17" s="198">
        <f aca="true" t="shared" si="9" ref="N17:N23">K17-K17*15%</f>
        <v>114750</v>
      </c>
      <c r="O17" s="203">
        <f t="shared" si="7"/>
        <v>947.0947507428194</v>
      </c>
      <c r="P17" s="179">
        <f t="shared" si="8"/>
        <v>0.15000000000000002</v>
      </c>
      <c r="Q17" s="212">
        <f t="shared" si="4"/>
        <v>0.08496732026143794</v>
      </c>
      <c r="R17" s="178">
        <v>105000</v>
      </c>
      <c r="S17" s="213">
        <f t="shared" si="5"/>
        <v>866.6226477385276</v>
      </c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</row>
    <row r="18" spans="1:19" s="5" customFormat="1" ht="12.75" customHeight="1">
      <c r="A18" s="338"/>
      <c r="B18" s="31"/>
      <c r="C18" s="49">
        <v>1311</v>
      </c>
      <c r="D18" s="50" t="s">
        <v>97</v>
      </c>
      <c r="E18" s="51" t="s">
        <v>65</v>
      </c>
      <c r="F18" s="49">
        <v>108.9</v>
      </c>
      <c r="G18" s="49">
        <v>19</v>
      </c>
      <c r="H18" s="49">
        <v>127.9</v>
      </c>
      <c r="I18" s="74">
        <v>204966.47754000002</v>
      </c>
      <c r="J18" s="75">
        <f t="shared" si="0"/>
        <v>1602.5526000000002</v>
      </c>
      <c r="K18" s="74">
        <f>I18-I18*10%</f>
        <v>184469.82978600002</v>
      </c>
      <c r="L18" s="74">
        <f t="shared" si="2"/>
        <v>1442.29734</v>
      </c>
      <c r="M18" s="68">
        <f t="shared" si="6"/>
        <v>0.09999999999999998</v>
      </c>
      <c r="N18" s="199">
        <f>K18-K18*15%</f>
        <v>156799.35531810002</v>
      </c>
      <c r="O18" s="205">
        <f t="shared" si="7"/>
        <v>1225.952739</v>
      </c>
      <c r="P18" s="181">
        <f t="shared" si="8"/>
        <v>0.15000000000000002</v>
      </c>
      <c r="Q18" s="186">
        <f t="shared" si="4"/>
        <v>0.17091495857066485</v>
      </c>
      <c r="R18" s="176">
        <v>130000</v>
      </c>
      <c r="S18" s="216">
        <f t="shared" si="5"/>
        <v>1016.419077404222</v>
      </c>
    </row>
    <row r="19" spans="1:19" s="5" customFormat="1" ht="12.75" customHeight="1">
      <c r="A19" s="338"/>
      <c r="B19" s="31"/>
      <c r="C19" s="49">
        <v>1312</v>
      </c>
      <c r="D19" s="50" t="s">
        <v>15</v>
      </c>
      <c r="E19" s="51" t="s">
        <v>11</v>
      </c>
      <c r="F19" s="49">
        <v>95.08</v>
      </c>
      <c r="G19" s="49">
        <v>14</v>
      </c>
      <c r="H19" s="49">
        <v>109.08</v>
      </c>
      <c r="I19" s="48">
        <v>178830.1152</v>
      </c>
      <c r="J19" s="80">
        <f t="shared" si="0"/>
        <v>1639.44</v>
      </c>
      <c r="K19" s="74">
        <f>I19-I19*10%</f>
        <v>160947.10368</v>
      </c>
      <c r="L19" s="74">
        <f t="shared" si="2"/>
        <v>1475.496</v>
      </c>
      <c r="M19" s="62">
        <f t="shared" si="6"/>
        <v>0.09999999999999998</v>
      </c>
      <c r="N19" s="199">
        <f t="shared" si="9"/>
        <v>136805.038128</v>
      </c>
      <c r="O19" s="205">
        <f t="shared" si="7"/>
        <v>1254.1716</v>
      </c>
      <c r="P19" s="181">
        <f t="shared" si="8"/>
        <v>0.15000000000000013</v>
      </c>
      <c r="Q19" s="186">
        <f t="shared" si="4"/>
        <v>0.04974259881886023</v>
      </c>
      <c r="R19" s="176">
        <v>130000</v>
      </c>
      <c r="S19" s="216">
        <f t="shared" si="5"/>
        <v>1191.7858452511919</v>
      </c>
    </row>
    <row r="20" spans="1:19" s="5" customFormat="1" ht="12.75" customHeight="1">
      <c r="A20" s="338"/>
      <c r="B20" s="31"/>
      <c r="C20" s="49">
        <v>1317</v>
      </c>
      <c r="D20" s="50" t="s">
        <v>15</v>
      </c>
      <c r="E20" s="51" t="s">
        <v>11</v>
      </c>
      <c r="F20" s="49">
        <v>92.88</v>
      </c>
      <c r="G20" s="49">
        <v>15</v>
      </c>
      <c r="H20" s="49">
        <v>107.88</v>
      </c>
      <c r="I20" s="48">
        <v>176862.7872</v>
      </c>
      <c r="J20" s="80">
        <f t="shared" si="0"/>
        <v>1639.44</v>
      </c>
      <c r="K20" s="74">
        <f>I20-I20*10%</f>
        <v>159176.50848</v>
      </c>
      <c r="L20" s="74">
        <f t="shared" si="2"/>
        <v>1475.4959999999999</v>
      </c>
      <c r="M20" s="62">
        <f t="shared" si="6"/>
        <v>0.09999999999999998</v>
      </c>
      <c r="N20" s="199">
        <f t="shared" si="9"/>
        <v>135300.032208</v>
      </c>
      <c r="O20" s="205">
        <f t="shared" si="7"/>
        <v>1254.1716</v>
      </c>
      <c r="P20" s="181">
        <f t="shared" si="8"/>
        <v>0.15000000000000002</v>
      </c>
      <c r="Q20" s="186">
        <f t="shared" si="4"/>
        <v>0.04656341986907142</v>
      </c>
      <c r="R20" s="176">
        <v>129000</v>
      </c>
      <c r="S20" s="216">
        <f t="shared" si="5"/>
        <v>1195.773081201335</v>
      </c>
    </row>
    <row r="21" spans="1:19" s="5" customFormat="1" ht="12.75" customHeight="1">
      <c r="A21" s="342"/>
      <c r="B21" s="132" t="s">
        <v>69</v>
      </c>
      <c r="C21" s="133">
        <v>1320</v>
      </c>
      <c r="D21" s="134" t="s">
        <v>99</v>
      </c>
      <c r="E21" s="135" t="s">
        <v>11</v>
      </c>
      <c r="F21" s="136">
        <v>111.18</v>
      </c>
      <c r="G21" s="137">
        <v>29</v>
      </c>
      <c r="H21" s="136">
        <f>F21+G21</f>
        <v>140.18</v>
      </c>
      <c r="I21" s="138">
        <v>235000</v>
      </c>
      <c r="J21" s="138">
        <f>I21/H21</f>
        <v>1676.4160365244684</v>
      </c>
      <c r="K21" s="142">
        <v>235000</v>
      </c>
      <c r="L21" s="142">
        <f>K21/H21</f>
        <v>1676.4160365244684</v>
      </c>
      <c r="M21" s="139"/>
      <c r="N21" s="201">
        <f>K21-K21*15%</f>
        <v>199750</v>
      </c>
      <c r="O21" s="207">
        <f>N21/H21</f>
        <v>1424.9536310457981</v>
      </c>
      <c r="P21" s="182">
        <f>100%-N21/K21</f>
        <v>0.15000000000000002</v>
      </c>
      <c r="Q21" s="208">
        <f t="shared" si="4"/>
        <v>0.08886107634543183</v>
      </c>
      <c r="R21" s="125">
        <v>182000</v>
      </c>
      <c r="S21" s="217">
        <f t="shared" si="5"/>
        <v>1298.3307176487372</v>
      </c>
    </row>
    <row r="22" spans="1:19" s="5" customFormat="1" ht="12.75" customHeight="1" thickBot="1">
      <c r="A22" s="339"/>
      <c r="B22" s="34"/>
      <c r="C22" s="87">
        <v>1321</v>
      </c>
      <c r="D22" s="88" t="s">
        <v>16</v>
      </c>
      <c r="E22" s="89" t="s">
        <v>11</v>
      </c>
      <c r="F22" s="87">
        <v>83.92</v>
      </c>
      <c r="G22" s="87">
        <v>32</v>
      </c>
      <c r="H22" s="87">
        <v>115.92</v>
      </c>
      <c r="I22" s="81">
        <v>178751.42208</v>
      </c>
      <c r="J22" s="90">
        <f t="shared" si="0"/>
        <v>1542.024</v>
      </c>
      <c r="K22" s="140">
        <f>I22-I22*10%</f>
        <v>160876.27987199998</v>
      </c>
      <c r="L22" s="140">
        <f aca="true" t="shared" si="10" ref="L22:L28">K22/H22</f>
        <v>1387.8215999999998</v>
      </c>
      <c r="M22" s="82">
        <f aca="true" t="shared" si="11" ref="M22:M28">100%-K22/I22</f>
        <v>0.09999999999999998</v>
      </c>
      <c r="N22" s="200">
        <f t="shared" si="9"/>
        <v>136744.83789119998</v>
      </c>
      <c r="O22" s="206">
        <f t="shared" si="7"/>
        <v>1179.6483599999997</v>
      </c>
      <c r="P22" s="180">
        <f t="shared" si="8"/>
        <v>0.15000000000000002</v>
      </c>
      <c r="Q22" s="214">
        <f t="shared" si="4"/>
        <v>0.071262930590136</v>
      </c>
      <c r="R22" s="174">
        <v>127000</v>
      </c>
      <c r="S22" s="215">
        <f t="shared" si="5"/>
        <v>1095.5831608005522</v>
      </c>
    </row>
    <row r="23" spans="1:19" s="5" customFormat="1" ht="12.75" customHeight="1">
      <c r="A23" s="331" t="s">
        <v>26</v>
      </c>
      <c r="B23" s="33" t="s">
        <v>31</v>
      </c>
      <c r="C23" s="44">
        <v>1401</v>
      </c>
      <c r="D23" s="45" t="s">
        <v>95</v>
      </c>
      <c r="E23" s="46" t="s">
        <v>9</v>
      </c>
      <c r="F23" s="44">
        <v>78.6</v>
      </c>
      <c r="G23" s="44">
        <v>39</v>
      </c>
      <c r="H23" s="44">
        <v>117.6</v>
      </c>
      <c r="I23" s="128">
        <v>187978.1904</v>
      </c>
      <c r="J23" s="129">
        <f t="shared" si="0"/>
        <v>1598.454</v>
      </c>
      <c r="K23" s="128">
        <v>145000</v>
      </c>
      <c r="L23" s="128">
        <f t="shared" si="10"/>
        <v>1232.9931972789116</v>
      </c>
      <c r="M23" s="63">
        <f t="shared" si="11"/>
        <v>0.22863391922513154</v>
      </c>
      <c r="N23" s="198">
        <f t="shared" si="9"/>
        <v>123250</v>
      </c>
      <c r="O23" s="203">
        <f t="shared" si="7"/>
        <v>1048.044217687075</v>
      </c>
      <c r="P23" s="179">
        <f t="shared" si="8"/>
        <v>0.15000000000000002</v>
      </c>
      <c r="Q23" s="212">
        <f t="shared" si="4"/>
        <v>0.06693711967545635</v>
      </c>
      <c r="R23" s="178">
        <v>115000</v>
      </c>
      <c r="S23" s="213">
        <f t="shared" si="5"/>
        <v>977.8911564625851</v>
      </c>
    </row>
    <row r="24" spans="1:19" s="5" customFormat="1" ht="12.75" customHeight="1">
      <c r="A24" s="332"/>
      <c r="B24" s="31"/>
      <c r="C24" s="49">
        <v>1404</v>
      </c>
      <c r="D24" s="50" t="s">
        <v>13</v>
      </c>
      <c r="E24" s="51" t="s">
        <v>9</v>
      </c>
      <c r="F24" s="49">
        <v>55.96</v>
      </c>
      <c r="G24" s="49">
        <v>8</v>
      </c>
      <c r="H24" s="49">
        <v>63.96</v>
      </c>
      <c r="I24" s="74">
        <v>106908</v>
      </c>
      <c r="J24" s="75">
        <f t="shared" si="0"/>
        <v>1671.4821763602251</v>
      </c>
      <c r="K24" s="74">
        <f>I24-I24*15%</f>
        <v>90871.8</v>
      </c>
      <c r="L24" s="74">
        <f t="shared" si="10"/>
        <v>1420.7598499061914</v>
      </c>
      <c r="M24" s="62">
        <f t="shared" si="11"/>
        <v>0.15000000000000002</v>
      </c>
      <c r="N24" s="199">
        <f>K24-K24*5%</f>
        <v>86328.21</v>
      </c>
      <c r="O24" s="205">
        <f t="shared" si="7"/>
        <v>1349.721857410882</v>
      </c>
      <c r="P24" s="181">
        <f t="shared" si="8"/>
        <v>0.04999999999999993</v>
      </c>
      <c r="Q24" s="186">
        <f t="shared" si="4"/>
        <v>0.2470595648861479</v>
      </c>
      <c r="R24" s="176">
        <v>65000</v>
      </c>
      <c r="S24" s="216">
        <f t="shared" si="5"/>
        <v>1016.260162601626</v>
      </c>
    </row>
    <row r="25" spans="1:19" s="5" customFormat="1" ht="12.75" customHeight="1">
      <c r="A25" s="332"/>
      <c r="B25" s="31"/>
      <c r="C25" s="49">
        <v>1406</v>
      </c>
      <c r="D25" s="50" t="s">
        <v>13</v>
      </c>
      <c r="E25" s="51" t="s">
        <v>14</v>
      </c>
      <c r="F25" s="49">
        <v>43.19</v>
      </c>
      <c r="G25" s="49">
        <v>3</v>
      </c>
      <c r="H25" s="49">
        <v>46.19</v>
      </c>
      <c r="I25" s="130">
        <v>77177.14349399999</v>
      </c>
      <c r="J25" s="131">
        <f t="shared" si="0"/>
        <v>1670.8626</v>
      </c>
      <c r="K25" s="74">
        <f>I25-I25*15%</f>
        <v>65600.57196989999</v>
      </c>
      <c r="L25" s="74">
        <f t="shared" si="10"/>
        <v>1420.2332099999999</v>
      </c>
      <c r="M25" s="62">
        <f t="shared" si="11"/>
        <v>0.15000000000000002</v>
      </c>
      <c r="N25" s="199">
        <f>K25-K25*5%</f>
        <v>62320.54337140499</v>
      </c>
      <c r="O25" s="205">
        <f>N25/H25</f>
        <v>1349.2215494999998</v>
      </c>
      <c r="P25" s="181">
        <f>100%-N25/K25</f>
        <v>0.050000000000000044</v>
      </c>
      <c r="Q25" s="186">
        <f t="shared" si="4"/>
        <v>0.1174659747072091</v>
      </c>
      <c r="R25" s="176">
        <v>55000</v>
      </c>
      <c r="S25" s="216">
        <f t="shared" si="5"/>
        <v>1190.7339250920113</v>
      </c>
    </row>
    <row r="26" spans="1:19" s="5" customFormat="1" ht="12.75" customHeight="1">
      <c r="A26" s="332"/>
      <c r="B26" s="31"/>
      <c r="C26" s="49">
        <v>1407</v>
      </c>
      <c r="D26" s="50" t="s">
        <v>13</v>
      </c>
      <c r="E26" s="51" t="s">
        <v>9</v>
      </c>
      <c r="F26" s="49">
        <v>48.04</v>
      </c>
      <c r="G26" s="49">
        <v>10</v>
      </c>
      <c r="H26" s="49">
        <v>58.04</v>
      </c>
      <c r="I26" s="74">
        <v>96976.865304</v>
      </c>
      <c r="J26" s="75">
        <f t="shared" si="0"/>
        <v>1670.8626000000002</v>
      </c>
      <c r="K26" s="74">
        <f>I26-I26*15%</f>
        <v>82430.3355084</v>
      </c>
      <c r="L26" s="74">
        <f t="shared" si="10"/>
        <v>1420.23321</v>
      </c>
      <c r="M26" s="62">
        <f t="shared" si="11"/>
        <v>0.15000000000000002</v>
      </c>
      <c r="N26" s="199">
        <f>K26-K26*5%</f>
        <v>78308.81873298001</v>
      </c>
      <c r="O26" s="205">
        <f t="shared" si="7"/>
        <v>1349.2215495000003</v>
      </c>
      <c r="P26" s="181">
        <f t="shared" si="8"/>
        <v>0.04999999999999993</v>
      </c>
      <c r="Q26" s="186">
        <f t="shared" si="4"/>
        <v>0.16995300080264086</v>
      </c>
      <c r="R26" s="176">
        <v>65000</v>
      </c>
      <c r="S26" s="216">
        <f t="shared" si="5"/>
        <v>1119.9172984148863</v>
      </c>
    </row>
    <row r="27" spans="1:19" s="5" customFormat="1" ht="12.75" customHeight="1" thickBot="1">
      <c r="A27" s="333"/>
      <c r="B27" s="34"/>
      <c r="C27" s="87">
        <v>1412</v>
      </c>
      <c r="D27" s="88" t="s">
        <v>15</v>
      </c>
      <c r="E27" s="89" t="s">
        <v>11</v>
      </c>
      <c r="F27" s="87">
        <v>82.33</v>
      </c>
      <c r="G27" s="87">
        <v>27</v>
      </c>
      <c r="H27" s="87">
        <v>109.33</v>
      </c>
      <c r="I27" s="81">
        <v>202619.1024</v>
      </c>
      <c r="J27" s="90">
        <f t="shared" si="0"/>
        <v>1853.28</v>
      </c>
      <c r="K27" s="140">
        <f>I27-I27*10%</f>
        <v>182357.19216</v>
      </c>
      <c r="L27" s="140">
        <f t="shared" si="10"/>
        <v>1667.952</v>
      </c>
      <c r="M27" s="82">
        <f t="shared" si="11"/>
        <v>0.09999999999999998</v>
      </c>
      <c r="N27" s="200">
        <f>K27-K27*20%</f>
        <v>145885.753728</v>
      </c>
      <c r="O27" s="206">
        <f t="shared" si="7"/>
        <v>1334.3616000000002</v>
      </c>
      <c r="P27" s="184">
        <f t="shared" si="8"/>
        <v>0.19999999999999996</v>
      </c>
      <c r="Q27" s="214">
        <f t="shared" si="4"/>
        <v>0.09518238329076067</v>
      </c>
      <c r="R27" s="174">
        <v>132000</v>
      </c>
      <c r="S27" s="215">
        <f t="shared" si="5"/>
        <v>1207.3538827403274</v>
      </c>
    </row>
    <row r="28" spans="1:19" ht="12.75" customHeight="1">
      <c r="A28" s="343" t="s">
        <v>26</v>
      </c>
      <c r="B28" s="20" t="s">
        <v>32</v>
      </c>
      <c r="C28" s="58">
        <v>1501</v>
      </c>
      <c r="D28" s="59" t="s">
        <v>95</v>
      </c>
      <c r="E28" s="60" t="s">
        <v>14</v>
      </c>
      <c r="F28" s="58">
        <v>80.14</v>
      </c>
      <c r="G28" s="58">
        <v>77</v>
      </c>
      <c r="H28" s="58">
        <v>157.14</v>
      </c>
      <c r="I28" s="128">
        <v>209252.21248799993</v>
      </c>
      <c r="J28" s="128">
        <f t="shared" si="0"/>
        <v>1331.6291999999996</v>
      </c>
      <c r="K28" s="128">
        <v>150000</v>
      </c>
      <c r="L28" s="128">
        <f t="shared" si="10"/>
        <v>954.5628102329134</v>
      </c>
      <c r="M28" s="63">
        <f t="shared" si="11"/>
        <v>0.2831617012957408</v>
      </c>
      <c r="N28" s="198">
        <f>K28-K28*10%</f>
        <v>135000</v>
      </c>
      <c r="O28" s="203">
        <f t="shared" si="7"/>
        <v>859.1065292096221</v>
      </c>
      <c r="P28" s="179">
        <f t="shared" si="8"/>
        <v>0.09999999999999998</v>
      </c>
      <c r="Q28" s="212">
        <f t="shared" si="4"/>
        <v>0.12592592592592589</v>
      </c>
      <c r="R28" s="178">
        <v>118000</v>
      </c>
      <c r="S28" s="213">
        <f t="shared" si="5"/>
        <v>750.9227440498919</v>
      </c>
    </row>
    <row r="29" spans="1:19" ht="12.75">
      <c r="A29" s="344"/>
      <c r="B29" s="21"/>
      <c r="C29" s="52">
        <v>1505</v>
      </c>
      <c r="D29" s="53" t="s">
        <v>13</v>
      </c>
      <c r="E29" s="54" t="s">
        <v>14</v>
      </c>
      <c r="F29" s="52">
        <v>42.37</v>
      </c>
      <c r="G29" s="52">
        <v>5</v>
      </c>
      <c r="H29" s="52">
        <v>47.37</v>
      </c>
      <c r="I29" s="74">
        <v>84131.96220000001</v>
      </c>
      <c r="J29" s="74">
        <f t="shared" si="0"/>
        <v>1776.0600000000004</v>
      </c>
      <c r="K29" s="74">
        <f>I29-I29*15%</f>
        <v>71512.16787</v>
      </c>
      <c r="L29" s="74">
        <f aca="true" t="shared" si="12" ref="L29:L35">K29/H29</f>
        <v>1509.6510000000003</v>
      </c>
      <c r="M29" s="62">
        <f aca="true" t="shared" si="13" ref="M29:M35">100%-K29/I29</f>
        <v>0.15000000000000002</v>
      </c>
      <c r="N29" s="199">
        <f>K29-K29*5%</f>
        <v>67936.5594765</v>
      </c>
      <c r="O29" s="205">
        <f t="shared" si="7"/>
        <v>1434.1684500000001</v>
      </c>
      <c r="P29" s="181">
        <f t="shared" si="8"/>
        <v>0.050000000000000044</v>
      </c>
      <c r="Q29" s="186">
        <f t="shared" si="4"/>
        <v>0.19042117493416633</v>
      </c>
      <c r="R29" s="176">
        <v>55000</v>
      </c>
      <c r="S29" s="216">
        <f t="shared" si="5"/>
        <v>1161.0724086974878</v>
      </c>
    </row>
    <row r="30" spans="1:19" ht="12.75">
      <c r="A30" s="344"/>
      <c r="B30" s="21"/>
      <c r="C30" s="52">
        <v>1506</v>
      </c>
      <c r="D30" s="53" t="s">
        <v>13</v>
      </c>
      <c r="E30" s="54" t="s">
        <v>9</v>
      </c>
      <c r="F30" s="52">
        <v>48.04</v>
      </c>
      <c r="G30" s="52">
        <v>10</v>
      </c>
      <c r="H30" s="52">
        <v>58.04</v>
      </c>
      <c r="I30" s="74">
        <v>103082.5224</v>
      </c>
      <c r="J30" s="74">
        <f t="shared" si="0"/>
        <v>1776.06</v>
      </c>
      <c r="K30" s="74">
        <f>I30-I30*15%</f>
        <v>87620.14404</v>
      </c>
      <c r="L30" s="74">
        <f t="shared" si="12"/>
        <v>1509.651</v>
      </c>
      <c r="M30" s="62">
        <f t="shared" si="13"/>
        <v>0.15000000000000002</v>
      </c>
      <c r="N30" s="199">
        <f>K30-K30*5%</f>
        <v>83239.136838</v>
      </c>
      <c r="O30" s="205">
        <f t="shared" si="7"/>
        <v>1434.1684500000001</v>
      </c>
      <c r="P30" s="181">
        <f t="shared" si="8"/>
        <v>0.04999999999999993</v>
      </c>
      <c r="Q30" s="186">
        <f t="shared" si="4"/>
        <v>0.17106300448204081</v>
      </c>
      <c r="R30" s="176">
        <v>69000</v>
      </c>
      <c r="S30" s="216">
        <f t="shared" si="5"/>
        <v>1188.8352860096486</v>
      </c>
    </row>
    <row r="31" spans="1:19" ht="12.75">
      <c r="A31" s="344"/>
      <c r="B31" s="21"/>
      <c r="C31" s="52">
        <v>1510</v>
      </c>
      <c r="D31" s="53" t="s">
        <v>97</v>
      </c>
      <c r="E31" s="54" t="s">
        <v>9</v>
      </c>
      <c r="F31" s="52">
        <v>77.91</v>
      </c>
      <c r="G31" s="52">
        <v>28.5</v>
      </c>
      <c r="H31" s="52">
        <v>106.41</v>
      </c>
      <c r="I31" s="74">
        <v>195387.14764799998</v>
      </c>
      <c r="J31" s="74">
        <f t="shared" si="0"/>
        <v>1836.1727999999998</v>
      </c>
      <c r="K31" s="74">
        <f>I31-I31*12%</f>
        <v>171940.68993023998</v>
      </c>
      <c r="L31" s="74">
        <f t="shared" si="12"/>
        <v>1615.832064</v>
      </c>
      <c r="M31" s="68">
        <f t="shared" si="13"/>
        <v>0.12</v>
      </c>
      <c r="N31" s="199">
        <f>K31-K31*10%</f>
        <v>154746.62093721598</v>
      </c>
      <c r="O31" s="205">
        <f>N31/H31</f>
        <v>1454.2488575999998</v>
      </c>
      <c r="P31" s="181">
        <f>100%-N31/K31</f>
        <v>0.10000000000000009</v>
      </c>
      <c r="Q31" s="186">
        <f t="shared" si="4"/>
        <v>0.15991703590901807</v>
      </c>
      <c r="R31" s="176">
        <v>130000</v>
      </c>
      <c r="S31" s="216">
        <f t="shared" si="5"/>
        <v>1221.6896908185322</v>
      </c>
    </row>
    <row r="32" spans="1:19" ht="13.5" thickBot="1">
      <c r="A32" s="344"/>
      <c r="B32" s="21"/>
      <c r="C32" s="52">
        <v>1512</v>
      </c>
      <c r="D32" s="53" t="s">
        <v>15</v>
      </c>
      <c r="E32" s="54" t="s">
        <v>11</v>
      </c>
      <c r="F32" s="52">
        <v>130.44</v>
      </c>
      <c r="G32" s="52">
        <v>43.35</v>
      </c>
      <c r="H32" s="52">
        <v>173.79</v>
      </c>
      <c r="I32" s="74">
        <v>305234.189568</v>
      </c>
      <c r="J32" s="74">
        <f>I32/H32</f>
        <v>1756.3392</v>
      </c>
      <c r="K32" s="74">
        <f>I32-I32*13%</f>
        <v>265553.74492415995</v>
      </c>
      <c r="L32" s="74">
        <f t="shared" si="12"/>
        <v>1528.0151039999998</v>
      </c>
      <c r="M32" s="62">
        <f t="shared" si="13"/>
        <v>0.13000000000000012</v>
      </c>
      <c r="N32" s="200">
        <f>K32-K32*20%</f>
        <v>212442.99593932796</v>
      </c>
      <c r="O32" s="206">
        <f>N32/H32</f>
        <v>1222.4120831999999</v>
      </c>
      <c r="P32" s="184">
        <f>100%-N32/K32</f>
        <v>0.20000000000000007</v>
      </c>
      <c r="Q32" s="186">
        <f t="shared" si="4"/>
        <v>0.08210671226040112</v>
      </c>
      <c r="R32" s="176">
        <v>195000</v>
      </c>
      <c r="S32" s="216">
        <f t="shared" si="5"/>
        <v>1122.04384602106</v>
      </c>
    </row>
    <row r="33" spans="1:19" ht="12.75" customHeight="1">
      <c r="A33" s="334" t="s">
        <v>26</v>
      </c>
      <c r="B33" s="167" t="s">
        <v>124</v>
      </c>
      <c r="C33" s="58">
        <v>1603</v>
      </c>
      <c r="D33" s="59" t="s">
        <v>100</v>
      </c>
      <c r="E33" s="60" t="s">
        <v>11</v>
      </c>
      <c r="F33" s="58">
        <v>110.82</v>
      </c>
      <c r="G33" s="58">
        <v>46</v>
      </c>
      <c r="H33" s="58">
        <v>156.82</v>
      </c>
      <c r="I33" s="47">
        <v>279453.24</v>
      </c>
      <c r="J33" s="86">
        <f>I33/H33</f>
        <v>1782</v>
      </c>
      <c r="K33" s="128">
        <f>I33-I33*10%</f>
        <v>251507.916</v>
      </c>
      <c r="L33" s="128">
        <f t="shared" si="12"/>
        <v>1603.8</v>
      </c>
      <c r="M33" s="63">
        <f t="shared" si="13"/>
        <v>0.09999999999999998</v>
      </c>
      <c r="N33" s="198">
        <f>K33-K33*20%</f>
        <v>201206.3328</v>
      </c>
      <c r="O33" s="203">
        <f t="shared" si="7"/>
        <v>1283.0400000000002</v>
      </c>
      <c r="P33" s="185">
        <f t="shared" si="8"/>
        <v>0.19999999999999996</v>
      </c>
      <c r="Q33" s="212">
        <f t="shared" si="4"/>
        <v>0.1053959510363881</v>
      </c>
      <c r="R33" s="178">
        <v>180000</v>
      </c>
      <c r="S33" s="213">
        <f>R33/H33</f>
        <v>1147.8127789822727</v>
      </c>
    </row>
    <row r="34" spans="1:19" ht="13.5" customHeight="1">
      <c r="A34" s="335"/>
      <c r="B34" s="35"/>
      <c r="C34" s="52">
        <v>1604</v>
      </c>
      <c r="D34" s="53" t="s">
        <v>15</v>
      </c>
      <c r="E34" s="54" t="s">
        <v>11</v>
      </c>
      <c r="F34" s="52">
        <v>111.8</v>
      </c>
      <c r="G34" s="52">
        <v>46</v>
      </c>
      <c r="H34" s="52">
        <v>157.8</v>
      </c>
      <c r="I34" s="48">
        <v>292447.58400000003</v>
      </c>
      <c r="J34" s="80">
        <f>I34/H34</f>
        <v>1853.28</v>
      </c>
      <c r="K34" s="74">
        <f>I34-I34*10%</f>
        <v>263202.82560000004</v>
      </c>
      <c r="L34" s="74">
        <f t="shared" si="12"/>
        <v>1667.9520000000002</v>
      </c>
      <c r="M34" s="62">
        <f t="shared" si="13"/>
        <v>0.09999999999999998</v>
      </c>
      <c r="N34" s="199">
        <f>K34-K34*20%</f>
        <v>210562.26048000003</v>
      </c>
      <c r="O34" s="205">
        <f t="shared" si="7"/>
        <v>1334.3616000000002</v>
      </c>
      <c r="P34" s="183">
        <f t="shared" si="8"/>
        <v>0.20000000000000007</v>
      </c>
      <c r="Q34" s="186">
        <f t="shared" si="4"/>
        <v>0.14514595545436282</v>
      </c>
      <c r="R34" s="176">
        <v>180000</v>
      </c>
      <c r="S34" s="216">
        <f>R34/H34</f>
        <v>1140.6844106463877</v>
      </c>
    </row>
    <row r="35" spans="1:19" ht="13.5" customHeight="1" thickBot="1">
      <c r="A35" s="336"/>
      <c r="B35" s="36"/>
      <c r="C35" s="94">
        <v>1606</v>
      </c>
      <c r="D35" s="95" t="s">
        <v>101</v>
      </c>
      <c r="E35" s="96" t="s">
        <v>136</v>
      </c>
      <c r="F35" s="94">
        <v>85.16</v>
      </c>
      <c r="G35" s="94">
        <v>32</v>
      </c>
      <c r="H35" s="94">
        <v>117.16</v>
      </c>
      <c r="I35" s="81">
        <v>218466.471168</v>
      </c>
      <c r="J35" s="90">
        <f>I35/H35</f>
        <v>1864.6848</v>
      </c>
      <c r="K35" s="140">
        <f>I35-I35*10%</f>
        <v>196619.8240512</v>
      </c>
      <c r="L35" s="140">
        <f t="shared" si="12"/>
        <v>1678.21632</v>
      </c>
      <c r="M35" s="82">
        <f t="shared" si="13"/>
        <v>0.09999999999999998</v>
      </c>
      <c r="N35" s="202">
        <f>K35-K35*20%</f>
        <v>157295.85924096</v>
      </c>
      <c r="O35" s="206">
        <f t="shared" si="7"/>
        <v>1342.5730560000002</v>
      </c>
      <c r="P35" s="184">
        <f t="shared" si="8"/>
        <v>0.19999999999999996</v>
      </c>
      <c r="Q35" s="214">
        <f t="shared" si="4"/>
        <v>0.1417447309074119</v>
      </c>
      <c r="R35" s="174">
        <v>135000</v>
      </c>
      <c r="S35" s="215">
        <f>R35/H35</f>
        <v>1152.2703994537385</v>
      </c>
    </row>
    <row r="36" spans="1:19" ht="13.5" customHeight="1" thickBot="1">
      <c r="A36" s="40"/>
      <c r="B36" s="40"/>
      <c r="C36" s="13"/>
      <c r="D36" s="14"/>
      <c r="E36" s="14"/>
      <c r="F36" s="14"/>
      <c r="G36" s="14"/>
      <c r="H36" s="14"/>
      <c r="I36" s="306">
        <v>1</v>
      </c>
      <c r="J36" s="307"/>
      <c r="K36" s="307"/>
      <c r="L36" s="307"/>
      <c r="M36" s="308"/>
      <c r="N36" s="318"/>
      <c r="O36" s="319"/>
      <c r="P36" s="320"/>
      <c r="Q36" s="355" t="s">
        <v>108</v>
      </c>
      <c r="R36" s="318"/>
      <c r="S36" s="320"/>
    </row>
    <row r="37" spans="1:19" ht="27" customHeight="1">
      <c r="A37" s="324" t="s">
        <v>123</v>
      </c>
      <c r="B37" s="325"/>
      <c r="C37" s="312" t="s">
        <v>119</v>
      </c>
      <c r="D37" s="312" t="s">
        <v>1</v>
      </c>
      <c r="E37" s="312" t="s">
        <v>120</v>
      </c>
      <c r="F37" s="314" t="s">
        <v>103</v>
      </c>
      <c r="G37" s="314" t="s">
        <v>104</v>
      </c>
      <c r="H37" s="314" t="s">
        <v>105</v>
      </c>
      <c r="I37" s="323"/>
      <c r="J37" s="309" t="s">
        <v>6</v>
      </c>
      <c r="K37" s="316" t="s">
        <v>106</v>
      </c>
      <c r="L37" s="321" t="s">
        <v>107</v>
      </c>
      <c r="M37" s="310" t="s">
        <v>92</v>
      </c>
      <c r="N37" s="358" t="s">
        <v>112</v>
      </c>
      <c r="O37" s="304" t="s">
        <v>121</v>
      </c>
      <c r="P37" s="304" t="s">
        <v>109</v>
      </c>
      <c r="Q37" s="356"/>
      <c r="R37" s="352" t="s">
        <v>135</v>
      </c>
      <c r="S37" s="352" t="s">
        <v>122</v>
      </c>
    </row>
    <row r="38" spans="1:19" ht="18.75" customHeight="1" thickBot="1">
      <c r="A38" s="326"/>
      <c r="B38" s="327"/>
      <c r="C38" s="313"/>
      <c r="D38" s="313"/>
      <c r="E38" s="313"/>
      <c r="F38" s="315"/>
      <c r="G38" s="315"/>
      <c r="H38" s="315" t="s">
        <v>7</v>
      </c>
      <c r="I38" s="323"/>
      <c r="J38" s="309"/>
      <c r="K38" s="381"/>
      <c r="L38" s="363"/>
      <c r="M38" s="311"/>
      <c r="N38" s="359"/>
      <c r="O38" s="305"/>
      <c r="P38" s="305"/>
      <c r="Q38" s="357"/>
      <c r="R38" s="354"/>
      <c r="S38" s="354"/>
    </row>
    <row r="39" spans="1:19" ht="12.75" customHeight="1" thickBot="1">
      <c r="A39" s="22"/>
      <c r="B39" s="23" t="s">
        <v>52</v>
      </c>
      <c r="C39" s="278">
        <v>2005</v>
      </c>
      <c r="D39" s="279" t="s">
        <v>13</v>
      </c>
      <c r="E39" s="285" t="s">
        <v>9</v>
      </c>
      <c r="F39" s="278">
        <v>65.74</v>
      </c>
      <c r="G39" s="278"/>
      <c r="H39" s="278">
        <v>65.74</v>
      </c>
      <c r="I39" s="76">
        <v>60136.322400000005</v>
      </c>
      <c r="J39" s="77">
        <f>I39/H39</f>
        <v>914.7600000000001</v>
      </c>
      <c r="K39" s="76">
        <v>50000</v>
      </c>
      <c r="L39" s="76">
        <f>K39/H39</f>
        <v>760.5719501064801</v>
      </c>
      <c r="M39" s="280">
        <f>100%-K39/I39</f>
        <v>0.1685557412802483</v>
      </c>
      <c r="N39" s="237">
        <v>50000</v>
      </c>
      <c r="O39" s="237">
        <f>N39/H39</f>
        <v>760.5719501064801</v>
      </c>
      <c r="P39" s="281"/>
      <c r="Q39" s="282">
        <f aca="true" t="shared" si="14" ref="Q39:Q69">100%-R39/N39</f>
        <v>0.21111999999999997</v>
      </c>
      <c r="R39" s="283">
        <f>H39*600</f>
        <v>39444</v>
      </c>
      <c r="S39" s="284">
        <f>R39/H39</f>
        <v>600</v>
      </c>
    </row>
    <row r="40" spans="1:19" ht="12.75" customHeight="1">
      <c r="A40" s="328" t="s">
        <v>27</v>
      </c>
      <c r="B40" s="38" t="s">
        <v>28</v>
      </c>
      <c r="C40" s="58">
        <v>2101</v>
      </c>
      <c r="D40" s="59" t="s">
        <v>98</v>
      </c>
      <c r="E40" s="60" t="s">
        <v>11</v>
      </c>
      <c r="F40" s="58">
        <v>85.3</v>
      </c>
      <c r="G40" s="97">
        <v>10</v>
      </c>
      <c r="H40" s="98">
        <f>F40+G40</f>
        <v>95.3</v>
      </c>
      <c r="I40" s="188">
        <v>123298.32042</v>
      </c>
      <c r="J40" s="188">
        <f>I40/H40</f>
        <v>1293.7914</v>
      </c>
      <c r="K40" s="190">
        <v>123298.32042</v>
      </c>
      <c r="L40" s="190">
        <f>K40/H40</f>
        <v>1293.7914</v>
      </c>
      <c r="M40" s="188"/>
      <c r="N40" s="198">
        <f>K40-K40*20%</f>
        <v>98638.656336</v>
      </c>
      <c r="O40" s="203">
        <f>N40/H40</f>
        <v>1035.03312</v>
      </c>
      <c r="P40" s="236">
        <f>100%-N40/K40</f>
        <v>0.20000000000000007</v>
      </c>
      <c r="Q40" s="212">
        <f t="shared" si="14"/>
        <v>0.1179928515688049</v>
      </c>
      <c r="R40" s="178">
        <v>87000</v>
      </c>
      <c r="S40" s="229">
        <f aca="true" t="shared" si="15" ref="S40:S69">R40/H40</f>
        <v>912.906610703043</v>
      </c>
    </row>
    <row r="41" spans="1:19" ht="12.75">
      <c r="A41" s="329"/>
      <c r="B41" s="37"/>
      <c r="C41" s="52">
        <v>2107</v>
      </c>
      <c r="D41" s="83" t="s">
        <v>96</v>
      </c>
      <c r="E41" s="84" t="s">
        <v>11</v>
      </c>
      <c r="F41" s="52">
        <v>70.47</v>
      </c>
      <c r="G41" s="52">
        <v>9</v>
      </c>
      <c r="H41" s="52">
        <f>F41+G41</f>
        <v>79.47</v>
      </c>
      <c r="I41" s="48">
        <v>104059.098792</v>
      </c>
      <c r="J41" s="48">
        <f>I41/H41</f>
        <v>1309.4136</v>
      </c>
      <c r="K41" s="74">
        <f>I41-I41*10%</f>
        <v>93653.1889128</v>
      </c>
      <c r="L41" s="74">
        <f aca="true" t="shared" si="16" ref="L41:L69">K41/H41</f>
        <v>1178.47224</v>
      </c>
      <c r="M41" s="225">
        <f aca="true" t="shared" si="17" ref="M41:M69">100%-K41/I41</f>
        <v>0.09999999999999998</v>
      </c>
      <c r="N41" s="199">
        <f>K41-K41*10%</f>
        <v>84287.87002152001</v>
      </c>
      <c r="O41" s="205">
        <f aca="true" t="shared" si="18" ref="O41:O65">N41/H41</f>
        <v>1060.6250160000002</v>
      </c>
      <c r="P41" s="226">
        <f aca="true" t="shared" si="19" ref="P41:P65">100%-N41/K41</f>
        <v>0.09999999999999998</v>
      </c>
      <c r="Q41" s="186">
        <f t="shared" si="14"/>
        <v>0.11019224971693642</v>
      </c>
      <c r="R41" s="176">
        <v>75000</v>
      </c>
      <c r="S41" s="230">
        <f t="shared" si="15"/>
        <v>943.7523593808985</v>
      </c>
    </row>
    <row r="42" spans="1:19" ht="12.75">
      <c r="A42" s="329"/>
      <c r="B42" s="37"/>
      <c r="C42" s="52">
        <v>2108</v>
      </c>
      <c r="D42" s="53" t="s">
        <v>100</v>
      </c>
      <c r="E42" s="54" t="s">
        <v>11</v>
      </c>
      <c r="F42" s="52">
        <v>83.56</v>
      </c>
      <c r="G42" s="56">
        <v>18.16</v>
      </c>
      <c r="H42" s="57">
        <f>F42+G42</f>
        <v>101.72</v>
      </c>
      <c r="I42" s="48">
        <v>125072.8776</v>
      </c>
      <c r="J42" s="48">
        <f>I42/H42</f>
        <v>1229.5800000000002</v>
      </c>
      <c r="K42" s="74">
        <f>I42-I42*10%</f>
        <v>112565.58984</v>
      </c>
      <c r="L42" s="74">
        <f t="shared" si="16"/>
        <v>1106.622</v>
      </c>
      <c r="M42" s="225">
        <f t="shared" si="17"/>
        <v>0.10000000000000009</v>
      </c>
      <c r="N42" s="199">
        <f>K42-K42*10%</f>
        <v>101309.030856</v>
      </c>
      <c r="O42" s="205">
        <f t="shared" si="18"/>
        <v>995.9598</v>
      </c>
      <c r="P42" s="226">
        <f t="shared" si="19"/>
        <v>0.09999999999999998</v>
      </c>
      <c r="Q42" s="186">
        <f t="shared" si="14"/>
        <v>0.11162904985316247</v>
      </c>
      <c r="R42" s="176">
        <v>90000</v>
      </c>
      <c r="S42" s="230">
        <f t="shared" si="15"/>
        <v>884.7817538340543</v>
      </c>
    </row>
    <row r="43" spans="1:19" ht="15" customHeight="1">
      <c r="A43" s="351" t="s">
        <v>27</v>
      </c>
      <c r="B43" s="233" t="s">
        <v>29</v>
      </c>
      <c r="C43" s="146">
        <v>2201</v>
      </c>
      <c r="D43" s="234" t="s">
        <v>96</v>
      </c>
      <c r="E43" s="146" t="s">
        <v>9</v>
      </c>
      <c r="F43" s="146">
        <v>63.82</v>
      </c>
      <c r="G43" s="146">
        <v>7</v>
      </c>
      <c r="H43" s="146">
        <f>F43+G43</f>
        <v>70.82</v>
      </c>
      <c r="I43" s="218">
        <v>116853</v>
      </c>
      <c r="J43" s="219">
        <f aca="true" t="shared" si="20" ref="J43:J69">I43/H43</f>
        <v>1650.0000000000002</v>
      </c>
      <c r="K43" s="220">
        <f>I43-I43*7%</f>
        <v>108673.29</v>
      </c>
      <c r="L43" s="220">
        <f t="shared" si="16"/>
        <v>1534.5</v>
      </c>
      <c r="M43" s="221">
        <f t="shared" si="17"/>
        <v>0.07000000000000006</v>
      </c>
      <c r="N43" s="209">
        <f>K43-K43*10%</f>
        <v>97805.961</v>
      </c>
      <c r="O43" s="210">
        <f t="shared" si="18"/>
        <v>1381.0500000000002</v>
      </c>
      <c r="P43" s="221">
        <f t="shared" si="19"/>
        <v>0.09999999999999998</v>
      </c>
      <c r="Q43" s="211">
        <f t="shared" si="14"/>
        <v>0.2536242243967113</v>
      </c>
      <c r="R43" s="175">
        <v>73000</v>
      </c>
      <c r="S43" s="235">
        <f t="shared" si="15"/>
        <v>1030.7822648969218</v>
      </c>
    </row>
    <row r="44" spans="1:19" s="5" customFormat="1" ht="12.75" customHeight="1">
      <c r="A44" s="351"/>
      <c r="B44" s="43"/>
      <c r="C44" s="49">
        <v>2202</v>
      </c>
      <c r="D44" s="50" t="s">
        <v>101</v>
      </c>
      <c r="E44" s="51" t="s">
        <v>11</v>
      </c>
      <c r="F44" s="49">
        <v>83.07</v>
      </c>
      <c r="G44" s="49">
        <v>30</v>
      </c>
      <c r="H44" s="49">
        <v>113.07</v>
      </c>
      <c r="I44" s="143">
        <v>184699.845</v>
      </c>
      <c r="J44" s="192">
        <f t="shared" si="20"/>
        <v>1633.5</v>
      </c>
      <c r="K44" s="143">
        <f>I44-I44*10%</f>
        <v>166229.8605</v>
      </c>
      <c r="L44" s="143">
        <f t="shared" si="16"/>
        <v>1470.15</v>
      </c>
      <c r="M44" s="79">
        <f t="shared" si="17"/>
        <v>0.09999999999999998</v>
      </c>
      <c r="N44" s="199">
        <f>K44-K44*15%</f>
        <v>141295.381425</v>
      </c>
      <c r="O44" s="205">
        <f t="shared" si="18"/>
        <v>1249.6275</v>
      </c>
      <c r="P44" s="79">
        <f t="shared" si="19"/>
        <v>0.15000000000000002</v>
      </c>
      <c r="Q44" s="186">
        <f t="shared" si="14"/>
        <v>0.18610220065089433</v>
      </c>
      <c r="R44" s="176">
        <v>115000</v>
      </c>
      <c r="S44" s="223">
        <f t="shared" si="15"/>
        <v>1017.0690722561246</v>
      </c>
    </row>
    <row r="45" spans="1:19" s="5" customFormat="1" ht="12.75" customHeight="1">
      <c r="A45" s="351"/>
      <c r="B45" s="42"/>
      <c r="C45" s="49">
        <v>2203</v>
      </c>
      <c r="D45" s="50" t="s">
        <v>16</v>
      </c>
      <c r="E45" s="51" t="s">
        <v>9</v>
      </c>
      <c r="F45" s="49">
        <v>53.12</v>
      </c>
      <c r="G45" s="49">
        <v>13</v>
      </c>
      <c r="H45" s="49">
        <v>66.12</v>
      </c>
      <c r="I45" s="48">
        <v>99366.45840000002</v>
      </c>
      <c r="J45" s="80">
        <f t="shared" si="20"/>
        <v>1502.8200000000002</v>
      </c>
      <c r="K45" s="74">
        <f>I45-I45*10%</f>
        <v>89429.81256000002</v>
      </c>
      <c r="L45" s="74">
        <f t="shared" si="16"/>
        <v>1352.5380000000002</v>
      </c>
      <c r="M45" s="62">
        <f t="shared" si="17"/>
        <v>0.09999999999999998</v>
      </c>
      <c r="N45" s="199">
        <f>K45-K45*10%</f>
        <v>80486.83130400002</v>
      </c>
      <c r="O45" s="205">
        <f t="shared" si="18"/>
        <v>1217.2842000000003</v>
      </c>
      <c r="P45" s="126">
        <f t="shared" si="19"/>
        <v>0.09999999999999998</v>
      </c>
      <c r="Q45" s="186">
        <f t="shared" si="14"/>
        <v>0.0681705468472994</v>
      </c>
      <c r="R45" s="176">
        <v>75000</v>
      </c>
      <c r="S45" s="223">
        <f t="shared" si="15"/>
        <v>1134.3012704174228</v>
      </c>
    </row>
    <row r="46" spans="1:19" s="5" customFormat="1" ht="12.75" customHeight="1">
      <c r="A46" s="351"/>
      <c r="B46" s="42"/>
      <c r="C46" s="49">
        <v>2204</v>
      </c>
      <c r="D46" s="50" t="s">
        <v>17</v>
      </c>
      <c r="E46" s="51" t="s">
        <v>9</v>
      </c>
      <c r="F46" s="49">
        <v>64.13</v>
      </c>
      <c r="G46" s="49">
        <v>25</v>
      </c>
      <c r="H46" s="49">
        <v>89.13</v>
      </c>
      <c r="I46" s="74">
        <v>120668.18702399998</v>
      </c>
      <c r="J46" s="75">
        <f t="shared" si="20"/>
        <v>1353.8447999999999</v>
      </c>
      <c r="K46" s="74">
        <f>I46-I46*15%</f>
        <v>102567.95897039998</v>
      </c>
      <c r="L46" s="74">
        <f t="shared" si="16"/>
        <v>1150.7680799999998</v>
      </c>
      <c r="M46" s="62">
        <f t="shared" si="17"/>
        <v>0.15000000000000002</v>
      </c>
      <c r="N46" s="199">
        <f>K46-K46*10%</f>
        <v>92311.16307335999</v>
      </c>
      <c r="O46" s="205">
        <f t="shared" si="18"/>
        <v>1035.691272</v>
      </c>
      <c r="P46" s="126">
        <f t="shared" si="19"/>
        <v>0.09999999999999998</v>
      </c>
      <c r="Q46" s="186">
        <f t="shared" si="14"/>
        <v>0.13336591874133652</v>
      </c>
      <c r="R46" s="176">
        <v>80000</v>
      </c>
      <c r="S46" s="223">
        <f t="shared" si="15"/>
        <v>897.5653539773365</v>
      </c>
    </row>
    <row r="47" spans="1:19" s="5" customFormat="1" ht="12.75" customHeight="1">
      <c r="A47" s="351"/>
      <c r="B47" s="42"/>
      <c r="C47" s="49">
        <v>2205</v>
      </c>
      <c r="D47" s="50" t="s">
        <v>13</v>
      </c>
      <c r="E47" s="51" t="s">
        <v>9</v>
      </c>
      <c r="F47" s="49">
        <v>60.77</v>
      </c>
      <c r="G47" s="49">
        <v>9</v>
      </c>
      <c r="H47" s="49">
        <v>69.77</v>
      </c>
      <c r="I47" s="74">
        <v>98751.285864</v>
      </c>
      <c r="J47" s="75">
        <f t="shared" si="20"/>
        <v>1415.3832000000002</v>
      </c>
      <c r="K47" s="48">
        <f>I47-I47*15%</f>
        <v>83938.5929844</v>
      </c>
      <c r="L47" s="48">
        <f t="shared" si="16"/>
        <v>1203.07572</v>
      </c>
      <c r="M47" s="62">
        <f t="shared" si="17"/>
        <v>0.15000000000000002</v>
      </c>
      <c r="N47" s="199">
        <f>K47-K47*10%</f>
        <v>75544.73368596</v>
      </c>
      <c r="O47" s="205">
        <f>N47/H47</f>
        <v>1082.768148</v>
      </c>
      <c r="P47" s="126">
        <f>100%-N47/K47</f>
        <v>0.09999999999999998</v>
      </c>
      <c r="Q47" s="186">
        <f t="shared" si="14"/>
        <v>0.17929421450164296</v>
      </c>
      <c r="R47" s="176">
        <v>62000</v>
      </c>
      <c r="S47" s="223">
        <f t="shared" si="15"/>
        <v>888.6340834169414</v>
      </c>
    </row>
    <row r="48" spans="1:19" s="5" customFormat="1" ht="12.75" customHeight="1">
      <c r="A48" s="351"/>
      <c r="B48" s="42"/>
      <c r="C48" s="49">
        <v>2211</v>
      </c>
      <c r="D48" s="50" t="s">
        <v>23</v>
      </c>
      <c r="E48" s="51" t="s">
        <v>11</v>
      </c>
      <c r="F48" s="49">
        <v>80.62</v>
      </c>
      <c r="G48" s="49">
        <v>24</v>
      </c>
      <c r="H48" s="49">
        <v>104.62</v>
      </c>
      <c r="I48" s="48">
        <v>135486.959256</v>
      </c>
      <c r="J48" s="80">
        <f t="shared" si="20"/>
        <v>1295.0388</v>
      </c>
      <c r="K48" s="74">
        <f>I48-I48*10%</f>
        <v>121938.2633304</v>
      </c>
      <c r="L48" s="74">
        <f t="shared" si="16"/>
        <v>1165.53492</v>
      </c>
      <c r="M48" s="62">
        <f t="shared" si="17"/>
        <v>0.09999999999999998</v>
      </c>
      <c r="N48" s="199">
        <f aca="true" t="shared" si="21" ref="N48:N54">K48-K48*10%</f>
        <v>109744.43699736</v>
      </c>
      <c r="O48" s="205">
        <f t="shared" si="18"/>
        <v>1048.9814279999998</v>
      </c>
      <c r="P48" s="126">
        <f t="shared" si="19"/>
        <v>0.10000000000000009</v>
      </c>
      <c r="Q48" s="186">
        <f t="shared" si="14"/>
        <v>0.13435247745372902</v>
      </c>
      <c r="R48" s="176">
        <v>95000</v>
      </c>
      <c r="S48" s="223">
        <f t="shared" si="15"/>
        <v>908.0481743452494</v>
      </c>
    </row>
    <row r="49" spans="1:19" s="5" customFormat="1" ht="12.75" customHeight="1" thickBot="1">
      <c r="A49" s="351"/>
      <c r="B49" s="64"/>
      <c r="C49" s="91">
        <v>2212</v>
      </c>
      <c r="D49" s="92" t="s">
        <v>102</v>
      </c>
      <c r="E49" s="93" t="s">
        <v>11</v>
      </c>
      <c r="F49" s="91">
        <v>86.85</v>
      </c>
      <c r="G49" s="91">
        <v>27</v>
      </c>
      <c r="H49" s="91">
        <v>113.85</v>
      </c>
      <c r="I49" s="55">
        <v>170352.16110000003</v>
      </c>
      <c r="J49" s="85">
        <f t="shared" si="20"/>
        <v>1496.2860000000003</v>
      </c>
      <c r="K49" s="141">
        <f>I49-I49*10%</f>
        <v>153316.94499000002</v>
      </c>
      <c r="L49" s="141">
        <f t="shared" si="16"/>
        <v>1346.6574000000003</v>
      </c>
      <c r="M49" s="103">
        <f t="shared" si="17"/>
        <v>0.10000000000000009</v>
      </c>
      <c r="N49" s="197">
        <f t="shared" si="21"/>
        <v>137985.250491</v>
      </c>
      <c r="O49" s="204">
        <f t="shared" si="18"/>
        <v>1211.9916600000001</v>
      </c>
      <c r="P49" s="127">
        <f t="shared" si="19"/>
        <v>0.09999999999999998</v>
      </c>
      <c r="Q49" s="187">
        <f t="shared" si="14"/>
        <v>0.1665775900627815</v>
      </c>
      <c r="R49" s="177">
        <v>115000</v>
      </c>
      <c r="S49" s="223">
        <f t="shared" si="15"/>
        <v>1010.1010101010102</v>
      </c>
    </row>
    <row r="50" spans="1:19" s="5" customFormat="1" ht="12.75" customHeight="1">
      <c r="A50" s="337" t="s">
        <v>27</v>
      </c>
      <c r="B50" s="148" t="s">
        <v>30</v>
      </c>
      <c r="C50" s="44">
        <v>2304</v>
      </c>
      <c r="D50" s="45" t="s">
        <v>17</v>
      </c>
      <c r="E50" s="46" t="s">
        <v>9</v>
      </c>
      <c r="F50" s="44">
        <v>62.74</v>
      </c>
      <c r="G50" s="44">
        <v>22</v>
      </c>
      <c r="H50" s="44">
        <v>84.74</v>
      </c>
      <c r="I50" s="128">
        <v>128345.610888</v>
      </c>
      <c r="J50" s="128">
        <f t="shared" si="20"/>
        <v>1514.5812</v>
      </c>
      <c r="K50" s="128">
        <f>I50-I50*15%</f>
        <v>109093.76925479999</v>
      </c>
      <c r="L50" s="128">
        <f t="shared" si="16"/>
        <v>1287.39402</v>
      </c>
      <c r="M50" s="227">
        <f t="shared" si="17"/>
        <v>0.15000000000000002</v>
      </c>
      <c r="N50" s="198">
        <f>K50-K50*5%</f>
        <v>103639.08079205999</v>
      </c>
      <c r="O50" s="203">
        <f t="shared" si="18"/>
        <v>1223.0243189999999</v>
      </c>
      <c r="P50" s="228">
        <f t="shared" si="19"/>
        <v>0.050000000000000044</v>
      </c>
      <c r="Q50" s="212">
        <f t="shared" si="14"/>
        <v>0.17984606433799988</v>
      </c>
      <c r="R50" s="178">
        <v>85000</v>
      </c>
      <c r="S50" s="229">
        <f t="shared" si="15"/>
        <v>1003.0682086381875</v>
      </c>
    </row>
    <row r="51" spans="1:19" s="5" customFormat="1" ht="12.75" customHeight="1">
      <c r="A51" s="338"/>
      <c r="B51" s="147"/>
      <c r="C51" s="49">
        <v>2305</v>
      </c>
      <c r="D51" s="50" t="s">
        <v>13</v>
      </c>
      <c r="E51" s="51" t="s">
        <v>9</v>
      </c>
      <c r="F51" s="49">
        <v>60.39</v>
      </c>
      <c r="G51" s="49">
        <v>8</v>
      </c>
      <c r="H51" s="49">
        <v>68.39</v>
      </c>
      <c r="I51" s="74">
        <v>106141.498848</v>
      </c>
      <c r="J51" s="74">
        <f t="shared" si="20"/>
        <v>1552.0032</v>
      </c>
      <c r="K51" s="74">
        <f>I51-I51*15%</f>
        <v>90220.2740208</v>
      </c>
      <c r="L51" s="74">
        <f t="shared" si="16"/>
        <v>1319.20272</v>
      </c>
      <c r="M51" s="225">
        <f t="shared" si="17"/>
        <v>0.15000000000000002</v>
      </c>
      <c r="N51" s="199">
        <f>K51-K51*5%</f>
        <v>85709.26031976</v>
      </c>
      <c r="O51" s="205">
        <f t="shared" si="18"/>
        <v>1253.2425839999999</v>
      </c>
      <c r="P51" s="226">
        <f t="shared" si="19"/>
        <v>0.050000000000000044</v>
      </c>
      <c r="Q51" s="186">
        <f t="shared" si="14"/>
        <v>0.2066201511212573</v>
      </c>
      <c r="R51" s="176">
        <v>68000</v>
      </c>
      <c r="S51" s="230">
        <f t="shared" si="15"/>
        <v>994.2974119023249</v>
      </c>
    </row>
    <row r="52" spans="1:19" s="5" customFormat="1" ht="12.75" customHeight="1">
      <c r="A52" s="338"/>
      <c r="B52" s="147"/>
      <c r="C52" s="49">
        <v>2306</v>
      </c>
      <c r="D52" s="50" t="s">
        <v>13</v>
      </c>
      <c r="E52" s="51" t="s">
        <v>9</v>
      </c>
      <c r="F52" s="49">
        <v>55.83</v>
      </c>
      <c r="G52" s="49">
        <v>8</v>
      </c>
      <c r="H52" s="49">
        <v>63.83</v>
      </c>
      <c r="I52" s="74">
        <v>99064.36425600002</v>
      </c>
      <c r="J52" s="74">
        <f t="shared" si="20"/>
        <v>1552.0032000000003</v>
      </c>
      <c r="K52" s="74">
        <f>I52-I52*15%</f>
        <v>84204.70961760002</v>
      </c>
      <c r="L52" s="74">
        <f t="shared" si="16"/>
        <v>1319.2027200000005</v>
      </c>
      <c r="M52" s="225">
        <f t="shared" si="17"/>
        <v>0.1499999999999999</v>
      </c>
      <c r="N52" s="199">
        <f>K52-K52*5%</f>
        <v>79994.47413672002</v>
      </c>
      <c r="O52" s="205">
        <f t="shared" si="18"/>
        <v>1253.2425840000003</v>
      </c>
      <c r="P52" s="226">
        <f t="shared" si="19"/>
        <v>0.050000000000000044</v>
      </c>
      <c r="Q52" s="186">
        <f t="shared" si="14"/>
        <v>0.18744387407426033</v>
      </c>
      <c r="R52" s="176">
        <v>65000</v>
      </c>
      <c r="S52" s="230">
        <f t="shared" si="15"/>
        <v>1018.3299389002037</v>
      </c>
    </row>
    <row r="53" spans="1:19" s="5" customFormat="1" ht="12.75" customHeight="1">
      <c r="A53" s="338"/>
      <c r="B53" s="147"/>
      <c r="C53" s="49">
        <v>2309</v>
      </c>
      <c r="D53" s="50" t="s">
        <v>13</v>
      </c>
      <c r="E53" s="51" t="s">
        <v>9</v>
      </c>
      <c r="F53" s="49">
        <v>60.03</v>
      </c>
      <c r="G53" s="49">
        <v>8</v>
      </c>
      <c r="H53" s="49">
        <v>68.03</v>
      </c>
      <c r="I53" s="74">
        <v>105582.777696</v>
      </c>
      <c r="J53" s="74">
        <f t="shared" si="20"/>
        <v>1552.0032</v>
      </c>
      <c r="K53" s="74">
        <f>I53-I53*15%</f>
        <v>89745.3610416</v>
      </c>
      <c r="L53" s="74">
        <f t="shared" si="16"/>
        <v>1319.20272</v>
      </c>
      <c r="M53" s="225">
        <f t="shared" si="17"/>
        <v>0.15000000000000002</v>
      </c>
      <c r="N53" s="199">
        <f>K53-K53*5%</f>
        <v>85258.09298952</v>
      </c>
      <c r="O53" s="205">
        <f t="shared" si="18"/>
        <v>1253.2425839999999</v>
      </c>
      <c r="P53" s="226">
        <f t="shared" si="19"/>
        <v>0.050000000000000044</v>
      </c>
      <c r="Q53" s="186">
        <f t="shared" si="14"/>
        <v>0.2024217570951461</v>
      </c>
      <c r="R53" s="176">
        <v>68000</v>
      </c>
      <c r="S53" s="230">
        <f t="shared" si="15"/>
        <v>999.5590180802587</v>
      </c>
    </row>
    <row r="54" spans="1:19" s="5" customFormat="1" ht="12.75" customHeight="1">
      <c r="A54" s="338"/>
      <c r="B54" s="147"/>
      <c r="C54" s="49">
        <v>2311</v>
      </c>
      <c r="D54" s="50" t="s">
        <v>18</v>
      </c>
      <c r="E54" s="51" t="s">
        <v>11</v>
      </c>
      <c r="F54" s="49">
        <v>79.34</v>
      </c>
      <c r="G54" s="49">
        <v>24</v>
      </c>
      <c r="H54" s="49">
        <v>103.34</v>
      </c>
      <c r="I54" s="48">
        <v>154595.50326</v>
      </c>
      <c r="J54" s="48">
        <f t="shared" si="20"/>
        <v>1495.989</v>
      </c>
      <c r="K54" s="74">
        <f>I54-I54*10%</f>
        <v>139135.952934</v>
      </c>
      <c r="L54" s="74">
        <f t="shared" si="16"/>
        <v>1346.3901</v>
      </c>
      <c r="M54" s="225">
        <f t="shared" si="17"/>
        <v>0.09999999999999998</v>
      </c>
      <c r="N54" s="199">
        <f t="shared" si="21"/>
        <v>125222.3576406</v>
      </c>
      <c r="O54" s="205">
        <f t="shared" si="18"/>
        <v>1211.75109</v>
      </c>
      <c r="P54" s="226">
        <f t="shared" si="19"/>
        <v>0.09999999999999998</v>
      </c>
      <c r="Q54" s="186">
        <f t="shared" si="14"/>
        <v>0.2014205619174697</v>
      </c>
      <c r="R54" s="176">
        <v>100000</v>
      </c>
      <c r="S54" s="230">
        <f t="shared" si="15"/>
        <v>967.6795045480936</v>
      </c>
    </row>
    <row r="55" spans="1:19" s="5" customFormat="1" ht="12.75" customHeight="1" thickBot="1">
      <c r="A55" s="339"/>
      <c r="B55" s="149"/>
      <c r="C55" s="87">
        <v>2312</v>
      </c>
      <c r="D55" s="88" t="s">
        <v>102</v>
      </c>
      <c r="E55" s="89" t="s">
        <v>11</v>
      </c>
      <c r="F55" s="87">
        <v>85.72</v>
      </c>
      <c r="G55" s="87">
        <v>28</v>
      </c>
      <c r="H55" s="87">
        <v>113.72</v>
      </c>
      <c r="I55" s="81">
        <v>194205.33</v>
      </c>
      <c r="J55" s="81">
        <f t="shared" si="20"/>
        <v>1707.75</v>
      </c>
      <c r="K55" s="140">
        <f>I55-I55*10%</f>
        <v>174784.797</v>
      </c>
      <c r="L55" s="140">
        <f t="shared" si="16"/>
        <v>1536.975</v>
      </c>
      <c r="M55" s="231">
        <f t="shared" si="17"/>
        <v>0.09999999999999998</v>
      </c>
      <c r="N55" s="200">
        <f>K55-K55*15%</f>
        <v>148567.07744999998</v>
      </c>
      <c r="O55" s="206">
        <f t="shared" si="18"/>
        <v>1306.4287499999998</v>
      </c>
      <c r="P55" s="232">
        <f t="shared" si="19"/>
        <v>0.15000000000000002</v>
      </c>
      <c r="Q55" s="214">
        <f t="shared" si="14"/>
        <v>0.15862920543706227</v>
      </c>
      <c r="R55" s="174">
        <v>125000</v>
      </c>
      <c r="S55" s="224">
        <f t="shared" si="15"/>
        <v>1099.1909954273656</v>
      </c>
    </row>
    <row r="56" spans="1:19" s="5" customFormat="1" ht="12.75" customHeight="1">
      <c r="A56" s="345" t="s">
        <v>27</v>
      </c>
      <c r="B56" s="26" t="s">
        <v>31</v>
      </c>
      <c r="C56" s="44">
        <v>2401</v>
      </c>
      <c r="D56" s="45" t="s">
        <v>98</v>
      </c>
      <c r="E56" s="46" t="s">
        <v>11</v>
      </c>
      <c r="F56" s="44">
        <v>71.45</v>
      </c>
      <c r="G56" s="44">
        <v>17</v>
      </c>
      <c r="H56" s="44">
        <v>88.45</v>
      </c>
      <c r="I56" s="188">
        <v>169176.546</v>
      </c>
      <c r="J56" s="189">
        <f t="shared" si="20"/>
        <v>1912.68</v>
      </c>
      <c r="K56" s="190">
        <f>I56-I56*10%</f>
        <v>152258.8914</v>
      </c>
      <c r="L56" s="190">
        <f t="shared" si="16"/>
        <v>1721.4119999999998</v>
      </c>
      <c r="M56" s="191">
        <f t="shared" si="17"/>
        <v>0.10000000000000009</v>
      </c>
      <c r="N56" s="198">
        <f>K56-K56*20%</f>
        <v>121807.11312</v>
      </c>
      <c r="O56" s="203">
        <f t="shared" si="18"/>
        <v>1377.1296</v>
      </c>
      <c r="P56" s="191">
        <f t="shared" si="19"/>
        <v>0.19999999999999996</v>
      </c>
      <c r="Q56" s="212">
        <f t="shared" si="14"/>
        <v>0.1286223170281141</v>
      </c>
      <c r="R56" s="178">
        <f>H56*1200</f>
        <v>106140</v>
      </c>
      <c r="S56" s="222">
        <f t="shared" si="15"/>
        <v>1200</v>
      </c>
    </row>
    <row r="57" spans="1:19" s="5" customFormat="1" ht="12.75" customHeight="1">
      <c r="A57" s="346"/>
      <c r="B57" s="27"/>
      <c r="C57" s="49">
        <v>2402</v>
      </c>
      <c r="D57" s="50" t="s">
        <v>101</v>
      </c>
      <c r="E57" s="51" t="s">
        <v>11</v>
      </c>
      <c r="F57" s="49">
        <v>82.81</v>
      </c>
      <c r="G57" s="49">
        <v>41</v>
      </c>
      <c r="H57" s="49">
        <v>123.81</v>
      </c>
      <c r="I57" s="143">
        <v>236808.91079999998</v>
      </c>
      <c r="J57" s="192">
        <f t="shared" si="20"/>
        <v>1912.6799999999998</v>
      </c>
      <c r="K57" s="143">
        <f>I57-I57*10%</f>
        <v>213128.01971999998</v>
      </c>
      <c r="L57" s="143">
        <f t="shared" si="16"/>
        <v>1721.4119999999998</v>
      </c>
      <c r="M57" s="79">
        <f t="shared" si="17"/>
        <v>0.09999999999999998</v>
      </c>
      <c r="N57" s="199">
        <f>K57-K57*20%</f>
        <v>170502.41577599998</v>
      </c>
      <c r="O57" s="205">
        <f t="shared" si="18"/>
        <v>1377.1295999999998</v>
      </c>
      <c r="P57" s="79">
        <f t="shared" si="19"/>
        <v>0.20000000000000007</v>
      </c>
      <c r="Q57" s="186">
        <f t="shared" si="14"/>
        <v>0.2492774989876867</v>
      </c>
      <c r="R57" s="176">
        <v>128000</v>
      </c>
      <c r="S57" s="223">
        <f t="shared" si="15"/>
        <v>1033.8421775300865</v>
      </c>
    </row>
    <row r="58" spans="1:19" s="5" customFormat="1" ht="12.75" customHeight="1">
      <c r="A58" s="346"/>
      <c r="B58" s="27"/>
      <c r="C58" s="49">
        <v>2404</v>
      </c>
      <c r="D58" s="50" t="s">
        <v>17</v>
      </c>
      <c r="E58" s="51" t="s">
        <v>9</v>
      </c>
      <c r="F58" s="49">
        <v>50.11</v>
      </c>
      <c r="G58" s="49">
        <v>15</v>
      </c>
      <c r="H58" s="49">
        <v>65.11</v>
      </c>
      <c r="I58" s="74">
        <v>113593.34111400001</v>
      </c>
      <c r="J58" s="75">
        <f t="shared" si="20"/>
        <v>1744.6374</v>
      </c>
      <c r="K58" s="74">
        <f>I58-I58*15%</f>
        <v>96554.33994690001</v>
      </c>
      <c r="L58" s="74">
        <f t="shared" si="16"/>
        <v>1482.9417900000003</v>
      </c>
      <c r="M58" s="62">
        <f t="shared" si="17"/>
        <v>0.1499999999999999</v>
      </c>
      <c r="N58" s="199">
        <f>K58-K58*10%</f>
        <v>86898.90595221001</v>
      </c>
      <c r="O58" s="205">
        <f t="shared" si="18"/>
        <v>1334.6476110000003</v>
      </c>
      <c r="P58" s="126">
        <f t="shared" si="19"/>
        <v>0.09999999999999998</v>
      </c>
      <c r="Q58" s="186">
        <f t="shared" si="14"/>
        <v>0.19446626821174884</v>
      </c>
      <c r="R58" s="176">
        <v>70000</v>
      </c>
      <c r="S58" s="223">
        <f t="shared" si="15"/>
        <v>1075.1036707111043</v>
      </c>
    </row>
    <row r="59" spans="1:19" s="5" customFormat="1" ht="12.75" customHeight="1">
      <c r="A59" s="346"/>
      <c r="B59" s="27"/>
      <c r="C59" s="49">
        <v>2406</v>
      </c>
      <c r="D59" s="50" t="s">
        <v>13</v>
      </c>
      <c r="E59" s="51" t="s">
        <v>9</v>
      </c>
      <c r="F59" s="49">
        <v>56.15</v>
      </c>
      <c r="G59" s="49">
        <v>6</v>
      </c>
      <c r="H59" s="49">
        <v>62.15</v>
      </c>
      <c r="I59" s="74">
        <v>106136.6625</v>
      </c>
      <c r="J59" s="75">
        <f t="shared" si="20"/>
        <v>1707.7500000000002</v>
      </c>
      <c r="K59" s="74">
        <f>I59-I59*15%</f>
        <v>90216.163125</v>
      </c>
      <c r="L59" s="74">
        <f t="shared" si="16"/>
        <v>1451.5875</v>
      </c>
      <c r="M59" s="62">
        <f t="shared" si="17"/>
        <v>0.15000000000000002</v>
      </c>
      <c r="N59" s="199">
        <f>K59-K59*10%</f>
        <v>81194.5468125</v>
      </c>
      <c r="O59" s="205">
        <f t="shared" si="18"/>
        <v>1306.42875</v>
      </c>
      <c r="P59" s="126">
        <f t="shared" si="19"/>
        <v>0.09999999999999998</v>
      </c>
      <c r="Q59" s="186">
        <f t="shared" si="14"/>
        <v>0.1378731362138299</v>
      </c>
      <c r="R59" s="176">
        <v>70000</v>
      </c>
      <c r="S59" s="223">
        <f t="shared" si="15"/>
        <v>1126.3073209975864</v>
      </c>
    </row>
    <row r="60" spans="1:19" s="5" customFormat="1" ht="12.75" customHeight="1">
      <c r="A60" s="346"/>
      <c r="B60" s="27"/>
      <c r="C60" s="49">
        <v>2408</v>
      </c>
      <c r="D60" s="50" t="s">
        <v>13</v>
      </c>
      <c r="E60" s="51" t="s">
        <v>9</v>
      </c>
      <c r="F60" s="49">
        <v>60.42</v>
      </c>
      <c r="G60" s="49">
        <v>9</v>
      </c>
      <c r="H60" s="49">
        <v>69.42</v>
      </c>
      <c r="I60" s="74">
        <v>118552.005</v>
      </c>
      <c r="J60" s="75">
        <f t="shared" si="20"/>
        <v>1707.75</v>
      </c>
      <c r="K60" s="74">
        <f>I60-I60*15%</f>
        <v>100769.20425000001</v>
      </c>
      <c r="L60" s="74">
        <f t="shared" si="16"/>
        <v>1451.5875</v>
      </c>
      <c r="M60" s="62">
        <f t="shared" si="17"/>
        <v>0.1499999999999999</v>
      </c>
      <c r="N60" s="199">
        <f>K60-K60*10%</f>
        <v>90692.283825</v>
      </c>
      <c r="O60" s="205">
        <f t="shared" si="18"/>
        <v>1306.42875</v>
      </c>
      <c r="P60" s="126">
        <f t="shared" si="19"/>
        <v>0.09999999999999998</v>
      </c>
      <c r="Q60" s="186">
        <f t="shared" si="14"/>
        <v>0.22815925404335247</v>
      </c>
      <c r="R60" s="176">
        <v>70000</v>
      </c>
      <c r="S60" s="223">
        <f t="shared" si="15"/>
        <v>1008.3549409392106</v>
      </c>
    </row>
    <row r="61" spans="1:19" s="5" customFormat="1" ht="12.75" customHeight="1" thickBot="1">
      <c r="A61" s="347"/>
      <c r="B61" s="28"/>
      <c r="C61" s="87">
        <v>2410</v>
      </c>
      <c r="D61" s="88" t="s">
        <v>18</v>
      </c>
      <c r="E61" s="89" t="s">
        <v>11</v>
      </c>
      <c r="F61" s="87">
        <v>79.68</v>
      </c>
      <c r="G61" s="87">
        <v>22</v>
      </c>
      <c r="H61" s="87">
        <v>101.68</v>
      </c>
      <c r="I61" s="81">
        <v>173644.02</v>
      </c>
      <c r="J61" s="90">
        <f t="shared" si="20"/>
        <v>1707.7499999999998</v>
      </c>
      <c r="K61" s="140">
        <f>I61-I61*10%</f>
        <v>156279.618</v>
      </c>
      <c r="L61" s="140">
        <f t="shared" si="16"/>
        <v>1536.9749999999997</v>
      </c>
      <c r="M61" s="82">
        <f t="shared" si="17"/>
        <v>0.09999999999999998</v>
      </c>
      <c r="N61" s="200">
        <f>K61-K61*15%</f>
        <v>132837.6753</v>
      </c>
      <c r="O61" s="206">
        <f t="shared" si="18"/>
        <v>1306.42875</v>
      </c>
      <c r="P61" s="124">
        <f t="shared" si="19"/>
        <v>0.1499999999999999</v>
      </c>
      <c r="Q61" s="214">
        <f t="shared" si="14"/>
        <v>0.18697764202743472</v>
      </c>
      <c r="R61" s="174">
        <v>108000</v>
      </c>
      <c r="S61" s="223">
        <f t="shared" si="15"/>
        <v>1062.155782848151</v>
      </c>
    </row>
    <row r="62" spans="1:19" ht="12.75">
      <c r="A62" s="348" t="s">
        <v>27</v>
      </c>
      <c r="B62" s="194" t="s">
        <v>32</v>
      </c>
      <c r="C62" s="58">
        <v>2501</v>
      </c>
      <c r="D62" s="59" t="s">
        <v>101</v>
      </c>
      <c r="E62" s="60" t="s">
        <v>11</v>
      </c>
      <c r="F62" s="58">
        <v>110.53</v>
      </c>
      <c r="G62" s="58">
        <v>46</v>
      </c>
      <c r="H62" s="58">
        <v>156.53</v>
      </c>
      <c r="I62" s="190">
        <v>299391.8004</v>
      </c>
      <c r="J62" s="193">
        <f t="shared" si="20"/>
        <v>1912.68</v>
      </c>
      <c r="K62" s="190">
        <f>I62-I62*15%</f>
        <v>254483.03034</v>
      </c>
      <c r="L62" s="190">
        <f t="shared" si="16"/>
        <v>1625.778</v>
      </c>
      <c r="M62" s="195">
        <f t="shared" si="17"/>
        <v>0.15000000000000002</v>
      </c>
      <c r="N62" s="198">
        <f>K62-K62*20%</f>
        <v>203586.424272</v>
      </c>
      <c r="O62" s="203">
        <f t="shared" si="18"/>
        <v>1300.6224</v>
      </c>
      <c r="P62" s="191">
        <f t="shared" si="19"/>
        <v>0.19999999999999996</v>
      </c>
      <c r="Q62" s="212">
        <f t="shared" si="14"/>
        <v>0.23865257443240173</v>
      </c>
      <c r="R62" s="178">
        <v>155000</v>
      </c>
      <c r="S62" s="302">
        <f t="shared" si="15"/>
        <v>990.225515875551</v>
      </c>
    </row>
    <row r="63" spans="1:19" ht="12.75">
      <c r="A63" s="349"/>
      <c r="B63" s="253"/>
      <c r="C63" s="254">
        <v>2502</v>
      </c>
      <c r="D63" s="255" t="s">
        <v>17</v>
      </c>
      <c r="E63" s="256" t="s">
        <v>131</v>
      </c>
      <c r="F63" s="254">
        <v>48.09</v>
      </c>
      <c r="G63" s="254">
        <v>18</v>
      </c>
      <c r="H63" s="52">
        <f>F63+G63</f>
        <v>66.09</v>
      </c>
      <c r="I63" s="220"/>
      <c r="J63" s="257"/>
      <c r="K63" s="220"/>
      <c r="L63" s="220"/>
      <c r="M63" s="258"/>
      <c r="N63" s="209"/>
      <c r="O63" s="210"/>
      <c r="P63" s="221"/>
      <c r="Q63" s="211"/>
      <c r="R63" s="175">
        <v>72000</v>
      </c>
      <c r="S63" s="235">
        <f>R63/H63</f>
        <v>1089.4235133908305</v>
      </c>
    </row>
    <row r="64" spans="1:19" ht="12.75">
      <c r="A64" s="349"/>
      <c r="B64" s="24"/>
      <c r="C64" s="52">
        <v>2503</v>
      </c>
      <c r="D64" s="53" t="s">
        <v>13</v>
      </c>
      <c r="E64" s="54" t="s">
        <v>9</v>
      </c>
      <c r="F64" s="52">
        <v>76.25</v>
      </c>
      <c r="G64" s="52">
        <v>6</v>
      </c>
      <c r="H64" s="52">
        <v>82.25</v>
      </c>
      <c r="I64" s="74">
        <v>148487.60619</v>
      </c>
      <c r="J64" s="75">
        <f t="shared" si="20"/>
        <v>1805.32044</v>
      </c>
      <c r="K64" s="74">
        <f>I64-I64*15%</f>
        <v>126214.4652615</v>
      </c>
      <c r="L64" s="74">
        <f t="shared" si="16"/>
        <v>1534.522374</v>
      </c>
      <c r="M64" s="68">
        <f t="shared" si="17"/>
        <v>0.15000000000000002</v>
      </c>
      <c r="N64" s="199">
        <f>K64-K64*20%</f>
        <v>100971.57220919999</v>
      </c>
      <c r="O64" s="205">
        <f t="shared" si="18"/>
        <v>1227.6178992</v>
      </c>
      <c r="P64" s="126">
        <f t="shared" si="19"/>
        <v>0.20000000000000007</v>
      </c>
      <c r="Q64" s="186">
        <f t="shared" si="14"/>
        <v>0.16808267750884476</v>
      </c>
      <c r="R64" s="176">
        <v>84000</v>
      </c>
      <c r="S64" s="223">
        <f t="shared" si="15"/>
        <v>1021.2765957446809</v>
      </c>
    </row>
    <row r="65" spans="1:19" ht="12.75">
      <c r="A65" s="349"/>
      <c r="B65" s="24"/>
      <c r="C65" s="52">
        <v>2506</v>
      </c>
      <c r="D65" s="53" t="s">
        <v>23</v>
      </c>
      <c r="E65" s="54" t="s">
        <v>9</v>
      </c>
      <c r="F65" s="52">
        <v>60.7</v>
      </c>
      <c r="G65" s="52">
        <v>18</v>
      </c>
      <c r="H65" s="52">
        <v>78.7</v>
      </c>
      <c r="I65" s="48">
        <v>139775.922</v>
      </c>
      <c r="J65" s="80">
        <f t="shared" si="20"/>
        <v>1776.0599999999997</v>
      </c>
      <c r="K65" s="74">
        <f>I65-I65*10%</f>
        <v>125798.32979999999</v>
      </c>
      <c r="L65" s="74">
        <f t="shared" si="16"/>
        <v>1598.454</v>
      </c>
      <c r="M65" s="68">
        <f t="shared" si="17"/>
        <v>0.09999999999999998</v>
      </c>
      <c r="N65" s="199">
        <f>K65-K65*20%</f>
        <v>100638.66384</v>
      </c>
      <c r="O65" s="205">
        <f t="shared" si="18"/>
        <v>1278.7631999999999</v>
      </c>
      <c r="P65" s="126">
        <f t="shared" si="19"/>
        <v>0.19999999999999996</v>
      </c>
      <c r="Q65" s="186">
        <f t="shared" si="14"/>
        <v>0.16533073080593474</v>
      </c>
      <c r="R65" s="176">
        <v>84000</v>
      </c>
      <c r="S65" s="223">
        <f t="shared" si="15"/>
        <v>1067.3443456162643</v>
      </c>
    </row>
    <row r="66" spans="1:19" ht="13.5" thickBot="1">
      <c r="A66" s="350"/>
      <c r="B66" s="25"/>
      <c r="C66" s="94">
        <v>2507</v>
      </c>
      <c r="D66" s="95" t="s">
        <v>98</v>
      </c>
      <c r="E66" s="96" t="s">
        <v>9</v>
      </c>
      <c r="F66" s="94">
        <v>65.19</v>
      </c>
      <c r="G66" s="94">
        <v>42.8</v>
      </c>
      <c r="H66" s="94">
        <v>107.99</v>
      </c>
      <c r="I66" s="81">
        <v>191796.71940000003</v>
      </c>
      <c r="J66" s="90">
        <f t="shared" si="20"/>
        <v>1776.0600000000004</v>
      </c>
      <c r="K66" s="140">
        <f>I66-I66*10%</f>
        <v>172617.04746000003</v>
      </c>
      <c r="L66" s="140">
        <f t="shared" si="16"/>
        <v>1598.4540000000004</v>
      </c>
      <c r="M66" s="150">
        <f t="shared" si="17"/>
        <v>0.09999999999999998</v>
      </c>
      <c r="N66" s="200">
        <f>K66-K66*20%</f>
        <v>138093.63796800002</v>
      </c>
      <c r="O66" s="206">
        <f>N66/H66</f>
        <v>1278.7632000000003</v>
      </c>
      <c r="P66" s="124">
        <f>100%-N66/K66</f>
        <v>0.19999999999999996</v>
      </c>
      <c r="Q66" s="214">
        <f t="shared" si="14"/>
        <v>0.21792197244433176</v>
      </c>
      <c r="R66" s="174">
        <v>108000</v>
      </c>
      <c r="S66" s="224">
        <f t="shared" si="15"/>
        <v>1000.0926011667748</v>
      </c>
    </row>
    <row r="67" spans="1:19" ht="12.75">
      <c r="A67" s="345" t="s">
        <v>27</v>
      </c>
      <c r="B67" s="29" t="s">
        <v>50</v>
      </c>
      <c r="C67" s="58">
        <v>2601</v>
      </c>
      <c r="D67" s="59" t="s">
        <v>24</v>
      </c>
      <c r="E67" s="60" t="s">
        <v>11</v>
      </c>
      <c r="F67" s="58">
        <v>126.38</v>
      </c>
      <c r="G67" s="58">
        <v>106</v>
      </c>
      <c r="H67" s="58">
        <v>232.38</v>
      </c>
      <c r="I67" s="128">
        <v>349225.31159999996</v>
      </c>
      <c r="J67" s="129">
        <f t="shared" si="20"/>
        <v>1502.82</v>
      </c>
      <c r="K67" s="128">
        <v>250000</v>
      </c>
      <c r="L67" s="128">
        <f t="shared" si="16"/>
        <v>1075.8240812462345</v>
      </c>
      <c r="M67" s="63">
        <f t="shared" si="17"/>
        <v>0.28412978184597304</v>
      </c>
      <c r="N67" s="198">
        <f>K67-K67*10%</f>
        <v>225000</v>
      </c>
      <c r="O67" s="203">
        <f>N67/H67</f>
        <v>968.2416731216111</v>
      </c>
      <c r="P67" s="123">
        <f>100%-N67/K67</f>
        <v>0.09999999999999998</v>
      </c>
      <c r="Q67" s="212">
        <f t="shared" si="14"/>
        <v>0.1777777777777778</v>
      </c>
      <c r="R67" s="178">
        <v>185000</v>
      </c>
      <c r="S67" s="222">
        <f t="shared" si="15"/>
        <v>796.1098201222136</v>
      </c>
    </row>
    <row r="68" spans="1:19" ht="12.75">
      <c r="A68" s="346"/>
      <c r="B68" s="30"/>
      <c r="C68" s="52">
        <v>2603</v>
      </c>
      <c r="D68" s="53" t="s">
        <v>100</v>
      </c>
      <c r="E68" s="54" t="s">
        <v>11</v>
      </c>
      <c r="F68" s="52">
        <v>89.33</v>
      </c>
      <c r="G68" s="52">
        <v>31</v>
      </c>
      <c r="H68" s="52">
        <v>120.33</v>
      </c>
      <c r="I68" s="48">
        <v>246592.269</v>
      </c>
      <c r="J68" s="80">
        <f t="shared" si="20"/>
        <v>2049.3</v>
      </c>
      <c r="K68" s="74">
        <f>I68-I68*10%</f>
        <v>221933.0421</v>
      </c>
      <c r="L68" s="74">
        <f t="shared" si="16"/>
        <v>1844.37</v>
      </c>
      <c r="M68" s="62">
        <f t="shared" si="17"/>
        <v>0.10000000000000009</v>
      </c>
      <c r="N68" s="199">
        <f>K68-K68*20%</f>
        <v>177546.43368</v>
      </c>
      <c r="O68" s="205">
        <f>N68/H68</f>
        <v>1475.4959999999999</v>
      </c>
      <c r="P68" s="126">
        <f>100%-N68/K68</f>
        <v>0.20000000000000007</v>
      </c>
      <c r="Q68" s="186">
        <f t="shared" si="14"/>
        <v>0.18894456500580714</v>
      </c>
      <c r="R68" s="176">
        <v>144000</v>
      </c>
      <c r="S68" s="223">
        <f t="shared" si="15"/>
        <v>1196.7090501121916</v>
      </c>
    </row>
    <row r="69" spans="1:19" ht="13.5" thickBot="1">
      <c r="A69" s="347"/>
      <c r="B69" s="25"/>
      <c r="C69" s="94">
        <v>2604</v>
      </c>
      <c r="D69" s="95" t="s">
        <v>102</v>
      </c>
      <c r="E69" s="96" t="s">
        <v>11</v>
      </c>
      <c r="F69" s="94">
        <v>85.26</v>
      </c>
      <c r="G69" s="94">
        <v>54</v>
      </c>
      <c r="H69" s="94">
        <v>139.26</v>
      </c>
      <c r="I69" s="81">
        <v>258286.30185599995</v>
      </c>
      <c r="J69" s="90">
        <f t="shared" si="20"/>
        <v>1854.7055999999998</v>
      </c>
      <c r="K69" s="140">
        <f>I69-I69*10%</f>
        <v>232457.67167039996</v>
      </c>
      <c r="L69" s="140">
        <f t="shared" si="16"/>
        <v>1669.2350399999998</v>
      </c>
      <c r="M69" s="82">
        <f t="shared" si="17"/>
        <v>0.09999999999999998</v>
      </c>
      <c r="N69" s="200">
        <f>K69-K69*20%</f>
        <v>185966.13733631995</v>
      </c>
      <c r="O69" s="206">
        <f>N69/H69</f>
        <v>1335.3880319999998</v>
      </c>
      <c r="P69" s="124">
        <f>100%-N69/K69</f>
        <v>0.20000000000000007</v>
      </c>
      <c r="Q69" s="214">
        <f t="shared" si="14"/>
        <v>0.19877886300056147</v>
      </c>
      <c r="R69" s="174">
        <v>149000</v>
      </c>
      <c r="S69" s="224">
        <f t="shared" si="15"/>
        <v>1069.9411173344824</v>
      </c>
    </row>
    <row r="70" spans="3:13" ht="12.75">
      <c r="C70" s="15"/>
      <c r="D70" s="16"/>
      <c r="E70" s="16"/>
      <c r="F70" s="15"/>
      <c r="G70" s="15"/>
      <c r="H70" s="260" t="e">
        <f>SUM(H39:H69)-H39-#REF!</f>
        <v>#REF!</v>
      </c>
      <c r="I70" s="17"/>
      <c r="J70" s="17"/>
      <c r="K70" s="17"/>
      <c r="L70" s="17"/>
      <c r="M70" s="17"/>
    </row>
    <row r="71" ht="12.75">
      <c r="I71" s="11"/>
    </row>
    <row r="72" spans="1:15" ht="12.7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</row>
    <row r="73" spans="1:15" ht="12.7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</row>
    <row r="74" spans="1:15" ht="12.7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</row>
    <row r="75" spans="1:15" ht="12.7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</row>
    <row r="76" spans="1:15" ht="12.7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ht="12.7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</row>
    <row r="78" spans="1:15" ht="12.7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</row>
    <row r="79" spans="1:15" ht="12.75" customHeight="1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</row>
    <row r="80" spans="1:15" ht="12.7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</row>
    <row r="81" spans="1:15" ht="12.7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</row>
    <row r="82" spans="1:15" ht="12.7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</row>
    <row r="83" spans="1:15" ht="12.7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</row>
    <row r="84" spans="1:15" ht="12.7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</row>
    <row r="85" spans="1:15" ht="12.7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</row>
    <row r="86" spans="1:15" ht="12.7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</row>
    <row r="87" spans="1:15" ht="12.7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</row>
    <row r="88" spans="1:15" ht="12.7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</row>
    <row r="89" spans="1:15" ht="12.75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</row>
    <row r="90" spans="1:15" ht="12.75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</row>
    <row r="91" spans="1:15" ht="12.75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</row>
    <row r="92" spans="1:15" ht="12.7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</row>
    <row r="93" spans="1:15" ht="12.75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</row>
    <row r="94" spans="1:15" ht="12.75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</row>
    <row r="95" spans="1:15" ht="12.75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</row>
    <row r="96" spans="1:15" ht="12.75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</row>
  </sheetData>
  <sheetProtection/>
  <mergeCells count="55">
    <mergeCell ref="A40:A42"/>
    <mergeCell ref="A43:A49"/>
    <mergeCell ref="M37:M38"/>
    <mergeCell ref="N37:N38"/>
    <mergeCell ref="I37:I38"/>
    <mergeCell ref="J37:J38"/>
    <mergeCell ref="D37:D38"/>
    <mergeCell ref="K37:K38"/>
    <mergeCell ref="L37:L38"/>
    <mergeCell ref="E37:E38"/>
    <mergeCell ref="A33:A35"/>
    <mergeCell ref="A28:A32"/>
    <mergeCell ref="F37:F38"/>
    <mergeCell ref="G37:G38"/>
    <mergeCell ref="H37:H38"/>
    <mergeCell ref="I36:M36"/>
    <mergeCell ref="N36:P36"/>
    <mergeCell ref="Q36:Q38"/>
    <mergeCell ref="R36:S36"/>
    <mergeCell ref="Q1:Q3"/>
    <mergeCell ref="R1:S1"/>
    <mergeCell ref="R2:R3"/>
    <mergeCell ref="S2:S3"/>
    <mergeCell ref="O37:O38"/>
    <mergeCell ref="P37:P38"/>
    <mergeCell ref="R37:R38"/>
    <mergeCell ref="S37:S38"/>
    <mergeCell ref="O2:O3"/>
    <mergeCell ref="P2:P3"/>
    <mergeCell ref="L2:L3"/>
    <mergeCell ref="M2:M3"/>
    <mergeCell ref="N2:N3"/>
    <mergeCell ref="I1:M1"/>
    <mergeCell ref="N1:P1"/>
    <mergeCell ref="H2:H3"/>
    <mergeCell ref="E2:E3"/>
    <mergeCell ref="A4:A5"/>
    <mergeCell ref="A6:A9"/>
    <mergeCell ref="A2:B3"/>
    <mergeCell ref="K2:K3"/>
    <mergeCell ref="G2:G3"/>
    <mergeCell ref="J2:J3"/>
    <mergeCell ref="I2:I3"/>
    <mergeCell ref="C2:C3"/>
    <mergeCell ref="D2:D3"/>
    <mergeCell ref="F2:F3"/>
    <mergeCell ref="A10:A16"/>
    <mergeCell ref="A17:A22"/>
    <mergeCell ref="A23:A27"/>
    <mergeCell ref="A67:A69"/>
    <mergeCell ref="A50:A55"/>
    <mergeCell ref="A56:A61"/>
    <mergeCell ref="A62:A66"/>
    <mergeCell ref="A37:B38"/>
    <mergeCell ref="C37:C38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28" sqref="A28:E30"/>
    </sheetView>
  </sheetViews>
  <sheetFormatPr defaultColWidth="9.140625" defaultRowHeight="12.75"/>
  <cols>
    <col min="4" max="4" width="17.57421875" style="0" customWidth="1"/>
    <col min="5" max="5" width="14.28125" style="0" customWidth="1"/>
    <col min="9" max="9" width="11.7109375" style="0" customWidth="1"/>
    <col min="10" max="10" width="13.7109375" style="0" customWidth="1"/>
  </cols>
  <sheetData>
    <row r="1" spans="1:12" ht="12.75">
      <c r="A1" s="1"/>
      <c r="B1" s="4"/>
      <c r="C1" s="1"/>
      <c r="D1" s="1"/>
      <c r="E1" s="4"/>
      <c r="F1" s="4"/>
      <c r="G1" s="4"/>
      <c r="H1" s="12"/>
      <c r="I1" s="1"/>
      <c r="J1" s="1"/>
      <c r="K1" s="1"/>
      <c r="L1" s="1"/>
    </row>
    <row r="2" spans="1:12" ht="12.75">
      <c r="A2" s="303"/>
      <c r="B2" s="303"/>
      <c r="C2" s="303"/>
      <c r="D2" s="303"/>
      <c r="E2" s="303"/>
      <c r="F2" s="115"/>
      <c r="G2" s="115"/>
      <c r="H2" s="115"/>
      <c r="I2" s="115"/>
      <c r="J2" s="115"/>
      <c r="K2" s="1"/>
      <c r="L2" s="1"/>
    </row>
    <row r="3" spans="1:12" ht="12.75">
      <c r="A3" s="303"/>
      <c r="B3" s="303"/>
      <c r="C3" s="303"/>
      <c r="D3" s="303"/>
      <c r="E3" s="303"/>
      <c r="F3" s="115"/>
      <c r="G3" s="115"/>
      <c r="H3" s="115"/>
      <c r="I3" s="115"/>
      <c r="J3" s="115"/>
      <c r="K3" s="1"/>
      <c r="L3" s="1"/>
    </row>
    <row r="4" spans="1:12" ht="12.75">
      <c r="A4" s="303"/>
      <c r="B4" s="303"/>
      <c r="C4" s="303"/>
      <c r="D4" s="303"/>
      <c r="E4" s="303"/>
      <c r="F4" s="4"/>
      <c r="G4" s="4"/>
      <c r="H4" s="1"/>
      <c r="I4" s="1"/>
      <c r="J4" s="1"/>
      <c r="K4" s="1"/>
      <c r="L4" s="1"/>
    </row>
    <row r="5" spans="1:12" ht="12.75">
      <c r="A5" s="145"/>
      <c r="B5" s="13"/>
      <c r="C5" s="14"/>
      <c r="D5" s="14"/>
      <c r="E5" s="14"/>
      <c r="F5" s="14"/>
      <c r="G5" s="116"/>
      <c r="H5" s="109"/>
      <c r="I5" s="109"/>
      <c r="J5" s="109"/>
      <c r="K5" s="109"/>
      <c r="L5" s="109"/>
    </row>
    <row r="6" spans="1:12" ht="12.75">
      <c r="A6" s="145"/>
      <c r="B6" s="13"/>
      <c r="C6" s="14"/>
      <c r="D6" s="14"/>
      <c r="E6" s="14"/>
      <c r="F6" s="14"/>
      <c r="G6" s="116"/>
      <c r="H6" s="109"/>
      <c r="I6" s="109"/>
      <c r="J6" s="109"/>
      <c r="K6" s="109"/>
      <c r="L6" s="109"/>
    </row>
    <row r="7" spans="1:12" ht="6.75" customHeight="1" thickBot="1">
      <c r="A7" s="145"/>
      <c r="B7" s="13"/>
      <c r="C7" s="14"/>
      <c r="D7" s="14"/>
      <c r="E7" s="14"/>
      <c r="F7" s="14"/>
      <c r="G7" s="116"/>
      <c r="H7" s="109"/>
      <c r="I7" s="109"/>
      <c r="J7" s="109"/>
      <c r="K7" s="109"/>
      <c r="L7" s="109"/>
    </row>
    <row r="8" spans="1:12" ht="12.75">
      <c r="A8" s="145"/>
      <c r="B8" s="312" t="s">
        <v>0</v>
      </c>
      <c r="C8" s="392" t="s">
        <v>73</v>
      </c>
      <c r="D8" s="393"/>
      <c r="E8" s="312" t="s">
        <v>2</v>
      </c>
      <c r="F8" s="314" t="s">
        <v>3</v>
      </c>
      <c r="G8" s="314" t="s">
        <v>4</v>
      </c>
      <c r="H8" s="314" t="s">
        <v>5</v>
      </c>
      <c r="I8" s="399" t="s">
        <v>83</v>
      </c>
      <c r="J8" s="399" t="s">
        <v>6</v>
      </c>
      <c r="K8" s="400"/>
      <c r="L8" s="385"/>
    </row>
    <row r="9" spans="1:12" ht="26.25" customHeight="1" thickBot="1">
      <c r="A9" s="145"/>
      <c r="B9" s="313"/>
      <c r="C9" s="401"/>
      <c r="D9" s="402"/>
      <c r="E9" s="313"/>
      <c r="F9" s="315"/>
      <c r="G9" s="315"/>
      <c r="H9" s="315"/>
      <c r="I9" s="323"/>
      <c r="J9" s="323"/>
      <c r="K9" s="400"/>
      <c r="L9" s="385"/>
    </row>
    <row r="10" spans="1:12" ht="12.75">
      <c r="A10" s="38" t="s">
        <v>78</v>
      </c>
      <c r="B10" s="107">
        <v>1102</v>
      </c>
      <c r="C10" s="389" t="s">
        <v>74</v>
      </c>
      <c r="D10" s="389"/>
      <c r="E10" s="107" t="s">
        <v>9</v>
      </c>
      <c r="F10" s="119">
        <v>56.75</v>
      </c>
      <c r="G10" s="120">
        <v>5.48</v>
      </c>
      <c r="H10" s="119">
        <f aca="true" t="shared" si="0" ref="H10:H19">F10+G10</f>
        <v>62.230000000000004</v>
      </c>
      <c r="I10" s="47">
        <v>49785</v>
      </c>
      <c r="J10" s="122">
        <f>I10/H10</f>
        <v>800.0160694198939</v>
      </c>
      <c r="K10" s="259" t="s">
        <v>132</v>
      </c>
      <c r="L10" s="110"/>
    </row>
    <row r="11" spans="1:12" ht="12.75">
      <c r="A11" s="37" t="s">
        <v>78</v>
      </c>
      <c r="B11" s="9">
        <v>1105</v>
      </c>
      <c r="C11" s="397" t="s">
        <v>75</v>
      </c>
      <c r="D11" s="397"/>
      <c r="E11" s="9" t="s">
        <v>9</v>
      </c>
      <c r="F11" s="111">
        <v>51.19</v>
      </c>
      <c r="G11" s="158">
        <v>6</v>
      </c>
      <c r="H11" s="111">
        <v>57.58</v>
      </c>
      <c r="I11" s="48">
        <v>60000</v>
      </c>
      <c r="J11" s="159">
        <f>I11/H11</f>
        <v>1042.0284821118444</v>
      </c>
      <c r="K11" s="41"/>
      <c r="L11" s="110"/>
    </row>
    <row r="12" spans="1:12" ht="12.75">
      <c r="A12" s="37" t="s">
        <v>78</v>
      </c>
      <c r="B12" s="9">
        <v>1106</v>
      </c>
      <c r="C12" s="387" t="s">
        <v>126</v>
      </c>
      <c r="D12" s="388"/>
      <c r="E12" s="9" t="s">
        <v>14</v>
      </c>
      <c r="F12" s="111">
        <v>37.17</v>
      </c>
      <c r="G12" s="158">
        <v>5</v>
      </c>
      <c r="H12" s="111">
        <v>42.17</v>
      </c>
      <c r="I12" s="48">
        <v>45000</v>
      </c>
      <c r="J12" s="159">
        <f>I12/H12</f>
        <v>1067.1093194213895</v>
      </c>
      <c r="K12" s="41"/>
      <c r="L12" s="110"/>
    </row>
    <row r="13" spans="1:12" ht="12.75">
      <c r="A13" s="37" t="s">
        <v>79</v>
      </c>
      <c r="B13" s="9">
        <v>1205</v>
      </c>
      <c r="C13" s="397" t="s">
        <v>75</v>
      </c>
      <c r="D13" s="397"/>
      <c r="E13" s="9" t="s">
        <v>9</v>
      </c>
      <c r="F13" s="112">
        <v>56.14</v>
      </c>
      <c r="G13" s="113">
        <v>9</v>
      </c>
      <c r="H13" s="112">
        <f t="shared" si="0"/>
        <v>65.14</v>
      </c>
      <c r="I13" s="48">
        <v>60000</v>
      </c>
      <c r="J13" s="159">
        <f aca="true" t="shared" si="1" ref="J13:J22">I13/H13</f>
        <v>921.09303039607</v>
      </c>
      <c r="K13" s="41"/>
      <c r="L13" s="41"/>
    </row>
    <row r="14" spans="1:12" ht="13.5" thickBot="1">
      <c r="A14" s="37" t="s">
        <v>79</v>
      </c>
      <c r="B14" s="9">
        <v>1216</v>
      </c>
      <c r="C14" s="397" t="s">
        <v>77</v>
      </c>
      <c r="D14" s="397"/>
      <c r="E14" s="9" t="s">
        <v>9</v>
      </c>
      <c r="F14" s="112">
        <v>58.25</v>
      </c>
      <c r="G14" s="113">
        <v>10</v>
      </c>
      <c r="H14" s="112">
        <f t="shared" si="0"/>
        <v>68.25</v>
      </c>
      <c r="I14" s="48">
        <v>88725</v>
      </c>
      <c r="J14" s="159">
        <f t="shared" si="1"/>
        <v>1300</v>
      </c>
      <c r="K14" s="41"/>
      <c r="L14" s="41"/>
    </row>
    <row r="15" spans="1:13" ht="13.5" thickBot="1">
      <c r="A15" s="296" t="s">
        <v>80</v>
      </c>
      <c r="B15" s="297">
        <v>1304</v>
      </c>
      <c r="C15" s="398" t="s">
        <v>77</v>
      </c>
      <c r="D15" s="398"/>
      <c r="E15" s="297" t="s">
        <v>9</v>
      </c>
      <c r="F15" s="298">
        <v>108.9</v>
      </c>
      <c r="G15" s="299">
        <v>19</v>
      </c>
      <c r="H15" s="298">
        <f t="shared" si="0"/>
        <v>127.9</v>
      </c>
      <c r="I15" s="300">
        <v>89000</v>
      </c>
      <c r="J15" s="301">
        <f t="shared" si="1"/>
        <v>695.8561376075058</v>
      </c>
      <c r="K15" s="382" t="s">
        <v>125</v>
      </c>
      <c r="L15" s="383"/>
      <c r="M15" s="295" t="s">
        <v>132</v>
      </c>
    </row>
    <row r="16" spans="1:12" ht="12.75">
      <c r="A16" s="37" t="s">
        <v>80</v>
      </c>
      <c r="B16" s="9">
        <v>1309</v>
      </c>
      <c r="C16" s="397" t="s">
        <v>76</v>
      </c>
      <c r="D16" s="397"/>
      <c r="E16" s="9" t="s">
        <v>14</v>
      </c>
      <c r="F16" s="111">
        <v>43.63</v>
      </c>
      <c r="G16" s="114">
        <v>3</v>
      </c>
      <c r="H16" s="111">
        <f t="shared" si="0"/>
        <v>46.63</v>
      </c>
      <c r="I16" s="48">
        <v>70000</v>
      </c>
      <c r="J16" s="159">
        <f t="shared" si="1"/>
        <v>1501.179498177139</v>
      </c>
      <c r="K16" s="41"/>
      <c r="L16" s="110"/>
    </row>
    <row r="17" spans="1:12" ht="12.75">
      <c r="A17" s="37" t="s">
        <v>81</v>
      </c>
      <c r="B17" s="9">
        <v>1416</v>
      </c>
      <c r="C17" s="397" t="s">
        <v>77</v>
      </c>
      <c r="D17" s="397"/>
      <c r="E17" s="9" t="s">
        <v>9</v>
      </c>
      <c r="F17" s="112">
        <v>47.51</v>
      </c>
      <c r="G17" s="113">
        <v>20</v>
      </c>
      <c r="H17" s="112">
        <f t="shared" si="0"/>
        <v>67.50999999999999</v>
      </c>
      <c r="I17" s="48">
        <v>90000</v>
      </c>
      <c r="J17" s="159">
        <f t="shared" si="1"/>
        <v>1333.1358317286329</v>
      </c>
      <c r="K17" s="41"/>
      <c r="L17" s="110"/>
    </row>
    <row r="18" spans="1:12" ht="13.5" thickBot="1">
      <c r="A18" s="37" t="s">
        <v>81</v>
      </c>
      <c r="B18" s="9">
        <v>1421</v>
      </c>
      <c r="C18" s="397" t="s">
        <v>77</v>
      </c>
      <c r="D18" s="397"/>
      <c r="E18" s="9" t="s">
        <v>9</v>
      </c>
      <c r="F18" s="112">
        <v>59.93</v>
      </c>
      <c r="G18" s="113">
        <v>24</v>
      </c>
      <c r="H18" s="112">
        <f t="shared" si="0"/>
        <v>83.93</v>
      </c>
      <c r="I18" s="48">
        <v>100000</v>
      </c>
      <c r="J18" s="159">
        <f t="shared" si="1"/>
        <v>1191.4690813773382</v>
      </c>
      <c r="K18" s="41"/>
      <c r="L18" s="110"/>
    </row>
    <row r="19" spans="1:12" ht="13.5" thickBot="1">
      <c r="A19" s="238" t="s">
        <v>82</v>
      </c>
      <c r="B19" s="239">
        <v>1507</v>
      </c>
      <c r="C19" s="390" t="s">
        <v>76</v>
      </c>
      <c r="D19" s="390"/>
      <c r="E19" s="239" t="s">
        <v>9</v>
      </c>
      <c r="F19" s="240">
        <v>48.58</v>
      </c>
      <c r="G19" s="241">
        <v>10</v>
      </c>
      <c r="H19" s="240">
        <f t="shared" si="0"/>
        <v>58.58</v>
      </c>
      <c r="I19" s="242">
        <v>59000</v>
      </c>
      <c r="J19" s="243">
        <f t="shared" si="1"/>
        <v>1007.16968248549</v>
      </c>
      <c r="K19" s="382" t="s">
        <v>125</v>
      </c>
      <c r="L19" s="383"/>
    </row>
    <row r="20" spans="1:12" ht="13.5" thickBot="1">
      <c r="A20" s="104" t="s">
        <v>82</v>
      </c>
      <c r="B20" s="121">
        <v>1508</v>
      </c>
      <c r="C20" s="396" t="s">
        <v>76</v>
      </c>
      <c r="D20" s="396"/>
      <c r="E20" s="121" t="s">
        <v>14</v>
      </c>
      <c r="F20" s="117">
        <v>42.81</v>
      </c>
      <c r="G20" s="118">
        <v>5</v>
      </c>
      <c r="H20" s="117">
        <f>F20+G20</f>
        <v>47.81</v>
      </c>
      <c r="I20" s="81">
        <v>65000</v>
      </c>
      <c r="J20" s="160">
        <f>I20/H20</f>
        <v>1359.5482116711985</v>
      </c>
      <c r="K20" s="41"/>
      <c r="L20" s="110"/>
    </row>
    <row r="21" spans="1:13" ht="13.5" thickBot="1">
      <c r="A21" s="238" t="s">
        <v>80</v>
      </c>
      <c r="B21" s="239">
        <v>2302</v>
      </c>
      <c r="C21" s="390" t="s">
        <v>129</v>
      </c>
      <c r="D21" s="390"/>
      <c r="E21" s="239" t="s">
        <v>11</v>
      </c>
      <c r="F21" s="240">
        <v>78.16</v>
      </c>
      <c r="G21" s="241">
        <v>29</v>
      </c>
      <c r="H21" s="240">
        <f>F21+G21</f>
        <v>107.16</v>
      </c>
      <c r="I21" s="242">
        <v>64296</v>
      </c>
      <c r="J21" s="243">
        <f>I21/H21</f>
        <v>600</v>
      </c>
      <c r="K21" s="382" t="s">
        <v>125</v>
      </c>
      <c r="L21" s="383"/>
      <c r="M21" s="295" t="s">
        <v>132</v>
      </c>
    </row>
    <row r="22" spans="1:12" ht="13.5" thickBot="1">
      <c r="A22" s="168" t="s">
        <v>81</v>
      </c>
      <c r="B22" s="169">
        <v>2403</v>
      </c>
      <c r="C22" s="391" t="s">
        <v>110</v>
      </c>
      <c r="D22" s="391"/>
      <c r="E22" s="169" t="s">
        <v>9</v>
      </c>
      <c r="F22" s="170">
        <v>47.76</v>
      </c>
      <c r="G22" s="171">
        <v>7</v>
      </c>
      <c r="H22" s="170">
        <f>F22+G22</f>
        <v>54.76</v>
      </c>
      <c r="I22" s="172">
        <v>71188</v>
      </c>
      <c r="J22" s="173">
        <f t="shared" si="1"/>
        <v>1300</v>
      </c>
      <c r="K22" s="1"/>
      <c r="L22" s="1"/>
    </row>
    <row r="23" spans="1:12" ht="12.75">
      <c r="A23" s="152"/>
      <c r="B23" s="10"/>
      <c r="C23" s="153"/>
      <c r="D23" s="153"/>
      <c r="E23" s="10"/>
      <c r="F23" s="156"/>
      <c r="G23" s="157"/>
      <c r="H23" s="156"/>
      <c r="I23" s="41"/>
      <c r="J23" s="41"/>
      <c r="K23" s="1"/>
      <c r="L23" s="1"/>
    </row>
    <row r="24" spans="1:12" ht="12.75">
      <c r="A24" s="152"/>
      <c r="B24" s="151"/>
      <c r="C24" s="153"/>
      <c r="D24" s="153"/>
      <c r="E24" s="151"/>
      <c r="F24" s="154"/>
      <c r="G24" s="155"/>
      <c r="H24" s="154"/>
      <c r="I24" s="41"/>
      <c r="J24" s="41"/>
      <c r="K24" s="16"/>
      <c r="L24" s="1"/>
    </row>
    <row r="25" spans="1:12" ht="12.75">
      <c r="A25" s="152"/>
      <c r="B25" s="151"/>
      <c r="C25" s="153"/>
      <c r="D25" s="153"/>
      <c r="E25" s="151"/>
      <c r="F25" s="154"/>
      <c r="G25" s="155"/>
      <c r="H25" s="154"/>
      <c r="I25" s="41"/>
      <c r="J25" s="41"/>
      <c r="K25" s="16"/>
      <c r="L25" s="1"/>
    </row>
    <row r="26" spans="1:12" ht="12.75">
      <c r="A26" s="152"/>
      <c r="B26" s="151"/>
      <c r="C26" s="153"/>
      <c r="D26" s="153"/>
      <c r="E26" s="151"/>
      <c r="F26" s="154"/>
      <c r="G26" s="155"/>
      <c r="H26" s="154"/>
      <c r="I26" s="41"/>
      <c r="J26" s="41"/>
      <c r="K26" s="16"/>
      <c r="L26" s="1"/>
    </row>
    <row r="27" spans="1:12" ht="12.75">
      <c r="A27" s="152"/>
      <c r="B27" s="151"/>
      <c r="C27" s="153"/>
      <c r="D27" s="153"/>
      <c r="E27" s="151"/>
      <c r="F27" s="154"/>
      <c r="G27" s="155"/>
      <c r="H27" s="154"/>
      <c r="I27" s="41"/>
      <c r="J27" s="41"/>
      <c r="K27" s="16"/>
      <c r="L27" s="1"/>
    </row>
    <row r="28" spans="1:14" ht="12.75">
      <c r="A28" s="303"/>
      <c r="B28" s="303"/>
      <c r="C28" s="303"/>
      <c r="D28" s="303"/>
      <c r="E28" s="303"/>
      <c r="F28" s="115"/>
      <c r="G28" s="115"/>
      <c r="H28" s="115"/>
      <c r="I28" s="115"/>
      <c r="J28" s="115"/>
      <c r="K28" s="1"/>
      <c r="L28" s="1"/>
      <c r="M28" s="4"/>
      <c r="N28" s="1"/>
    </row>
    <row r="29" spans="1:14" ht="12.75">
      <c r="A29" s="303"/>
      <c r="B29" s="303"/>
      <c r="C29" s="303"/>
      <c r="D29" s="303"/>
      <c r="E29" s="303"/>
      <c r="F29" s="115"/>
      <c r="G29" s="115"/>
      <c r="H29" s="115"/>
      <c r="I29" s="115"/>
      <c r="J29" s="115"/>
      <c r="K29" s="1"/>
      <c r="L29" s="1"/>
      <c r="M29" s="4"/>
      <c r="N29" s="1"/>
    </row>
    <row r="30" spans="1:14" ht="12.75">
      <c r="A30" s="303"/>
      <c r="B30" s="303"/>
      <c r="C30" s="303"/>
      <c r="D30" s="303"/>
      <c r="E30" s="303"/>
      <c r="F30" s="4"/>
      <c r="G30" s="4"/>
      <c r="H30" s="1"/>
      <c r="I30" s="1"/>
      <c r="J30" s="1"/>
      <c r="K30" s="1"/>
      <c r="L30" s="1"/>
      <c r="M30" s="4"/>
      <c r="N30" s="1"/>
    </row>
    <row r="31" spans="1:14" ht="12.75">
      <c r="A31" s="6"/>
      <c r="B31" s="13"/>
      <c r="C31" s="14"/>
      <c r="D31" s="14"/>
      <c r="E31" s="14"/>
      <c r="F31" s="14"/>
      <c r="G31" s="116"/>
      <c r="H31" s="109"/>
      <c r="I31" s="109"/>
      <c r="J31" s="109"/>
      <c r="K31" s="109"/>
      <c r="L31" s="109"/>
      <c r="M31" s="4"/>
      <c r="N31" s="1"/>
    </row>
    <row r="32" spans="1:14" ht="12.75">
      <c r="A32" s="6"/>
      <c r="B32" s="13"/>
      <c r="C32" s="14"/>
      <c r="D32" s="14"/>
      <c r="E32" s="14"/>
      <c r="F32" s="14"/>
      <c r="G32" s="116"/>
      <c r="H32" s="109"/>
      <c r="I32" s="109"/>
      <c r="J32" s="109"/>
      <c r="K32" s="109"/>
      <c r="L32" s="109"/>
      <c r="M32" s="4"/>
      <c r="N32" s="1"/>
    </row>
    <row r="33" spans="1:13" ht="13.5" thickBot="1">
      <c r="A33" s="6"/>
      <c r="B33" s="13"/>
      <c r="C33" s="14"/>
      <c r="D33" s="14"/>
      <c r="E33" s="14"/>
      <c r="F33" s="14"/>
      <c r="G33" s="116"/>
      <c r="H33" s="109"/>
      <c r="I33" s="109"/>
      <c r="J33" s="109"/>
      <c r="K33" s="109"/>
      <c r="L33" s="109"/>
      <c r="M33" s="4"/>
    </row>
    <row r="34" spans="1:14" ht="12.75">
      <c r="A34" s="6"/>
      <c r="B34" s="312" t="s">
        <v>88</v>
      </c>
      <c r="C34" s="392" t="s">
        <v>89</v>
      </c>
      <c r="D34" s="393"/>
      <c r="E34" s="312" t="s">
        <v>54</v>
      </c>
      <c r="F34" s="314" t="s">
        <v>47</v>
      </c>
      <c r="G34" s="314" t="s">
        <v>55</v>
      </c>
      <c r="H34" s="314" t="s">
        <v>56</v>
      </c>
      <c r="I34" s="310" t="s">
        <v>90</v>
      </c>
      <c r="J34" s="310" t="s">
        <v>49</v>
      </c>
      <c r="K34" s="385"/>
      <c r="L34" s="385"/>
      <c r="M34" s="4"/>
      <c r="N34" s="1"/>
    </row>
    <row r="35" spans="1:14" ht="13.5" thickBot="1">
      <c r="A35" s="6"/>
      <c r="B35" s="362"/>
      <c r="C35" s="394"/>
      <c r="D35" s="395"/>
      <c r="E35" s="362"/>
      <c r="F35" s="384"/>
      <c r="G35" s="384"/>
      <c r="H35" s="384" t="s">
        <v>7</v>
      </c>
      <c r="I35" s="386"/>
      <c r="J35" s="386"/>
      <c r="K35" s="385"/>
      <c r="L35" s="385"/>
      <c r="M35" s="4"/>
      <c r="N35" s="1"/>
    </row>
    <row r="36" spans="1:14" ht="12.75">
      <c r="A36" s="38" t="s">
        <v>78</v>
      </c>
      <c r="B36" s="107">
        <v>1102</v>
      </c>
      <c r="C36" s="389" t="s">
        <v>84</v>
      </c>
      <c r="D36" s="389"/>
      <c r="E36" s="107" t="s">
        <v>25</v>
      </c>
      <c r="F36" s="119">
        <v>56.75</v>
      </c>
      <c r="G36" s="120">
        <v>5.48</v>
      </c>
      <c r="H36" s="119">
        <f>F36+G36</f>
        <v>62.230000000000004</v>
      </c>
      <c r="I36" s="47">
        <v>49785</v>
      </c>
      <c r="J36" s="122">
        <f>I36/H36</f>
        <v>800.0160694198939</v>
      </c>
      <c r="K36" s="259" t="s">
        <v>132</v>
      </c>
      <c r="L36" s="110"/>
      <c r="M36" s="4"/>
      <c r="N36" s="1"/>
    </row>
    <row r="37" spans="1:14" ht="12.75">
      <c r="A37" s="37" t="s">
        <v>78</v>
      </c>
      <c r="B37" s="9">
        <v>1105</v>
      </c>
      <c r="C37" s="387" t="s">
        <v>85</v>
      </c>
      <c r="D37" s="388"/>
      <c r="E37" s="9" t="s">
        <v>25</v>
      </c>
      <c r="F37" s="111">
        <v>51.19</v>
      </c>
      <c r="G37" s="158">
        <v>6</v>
      </c>
      <c r="H37" s="111">
        <v>57.58</v>
      </c>
      <c r="I37" s="48">
        <v>60000</v>
      </c>
      <c r="J37" s="159">
        <f>I37/H37</f>
        <v>1042.0284821118444</v>
      </c>
      <c r="K37" s="41"/>
      <c r="L37" s="110"/>
      <c r="M37" s="4"/>
      <c r="N37" s="1"/>
    </row>
    <row r="38" spans="1:14" ht="12.75">
      <c r="A38" s="37" t="s">
        <v>78</v>
      </c>
      <c r="B38" s="9">
        <v>1106</v>
      </c>
      <c r="C38" s="387" t="s">
        <v>127</v>
      </c>
      <c r="D38" s="388"/>
      <c r="E38" s="9" t="s">
        <v>67</v>
      </c>
      <c r="F38" s="111">
        <v>37.17</v>
      </c>
      <c r="G38" s="158">
        <v>5</v>
      </c>
      <c r="H38" s="111">
        <v>42.17</v>
      </c>
      <c r="I38" s="48">
        <v>45000</v>
      </c>
      <c r="J38" s="159">
        <f>I38/H38</f>
        <v>1067.1093194213895</v>
      </c>
      <c r="K38" s="41"/>
      <c r="L38" s="110"/>
      <c r="M38" s="4"/>
      <c r="N38" s="1"/>
    </row>
    <row r="39" spans="1:14" ht="12.75">
      <c r="A39" s="37" t="s">
        <v>79</v>
      </c>
      <c r="B39" s="9">
        <v>1205</v>
      </c>
      <c r="C39" s="387" t="s">
        <v>85</v>
      </c>
      <c r="D39" s="388"/>
      <c r="E39" s="9" t="s">
        <v>25</v>
      </c>
      <c r="F39" s="112">
        <v>56.14</v>
      </c>
      <c r="G39" s="113">
        <v>9</v>
      </c>
      <c r="H39" s="112">
        <f aca="true" t="shared" si="2" ref="H39:H45">F39+G39</f>
        <v>65.14</v>
      </c>
      <c r="I39" s="48">
        <v>60000</v>
      </c>
      <c r="J39" s="159">
        <f aca="true" t="shared" si="3" ref="J39:J45">I39/H39</f>
        <v>921.09303039607</v>
      </c>
      <c r="K39" s="41"/>
      <c r="L39" s="41"/>
      <c r="M39" s="4"/>
      <c r="N39" s="1"/>
    </row>
    <row r="40" spans="1:14" ht="13.5" thickBot="1">
      <c r="A40" s="37" t="s">
        <v>79</v>
      </c>
      <c r="B40" s="9">
        <v>1216</v>
      </c>
      <c r="C40" s="397" t="s">
        <v>86</v>
      </c>
      <c r="D40" s="397"/>
      <c r="E40" s="9" t="s">
        <v>25</v>
      </c>
      <c r="F40" s="112">
        <v>58.25</v>
      </c>
      <c r="G40" s="113">
        <v>10</v>
      </c>
      <c r="H40" s="112">
        <f t="shared" si="2"/>
        <v>68.25</v>
      </c>
      <c r="I40" s="48">
        <v>88725</v>
      </c>
      <c r="J40" s="159">
        <f t="shared" si="3"/>
        <v>1300</v>
      </c>
      <c r="K40" s="41"/>
      <c r="L40" s="110"/>
      <c r="M40" s="4"/>
      <c r="N40" s="1"/>
    </row>
    <row r="41" spans="1:13" ht="13.5" thickBot="1">
      <c r="A41" s="296" t="s">
        <v>80</v>
      </c>
      <c r="B41" s="297">
        <v>1304</v>
      </c>
      <c r="C41" s="398" t="s">
        <v>86</v>
      </c>
      <c r="D41" s="398"/>
      <c r="E41" s="297" t="s">
        <v>25</v>
      </c>
      <c r="F41" s="298">
        <v>108.9</v>
      </c>
      <c r="G41" s="299">
        <v>19</v>
      </c>
      <c r="H41" s="298">
        <f t="shared" si="2"/>
        <v>127.9</v>
      </c>
      <c r="I41" s="300">
        <v>89000</v>
      </c>
      <c r="J41" s="301">
        <f t="shared" si="3"/>
        <v>695.8561376075058</v>
      </c>
      <c r="K41" s="382" t="s">
        <v>125</v>
      </c>
      <c r="L41" s="383"/>
      <c r="M41" s="295" t="s">
        <v>132</v>
      </c>
    </row>
    <row r="42" spans="1:12" ht="12.75">
      <c r="A42" s="37" t="s">
        <v>80</v>
      </c>
      <c r="B42" s="9">
        <v>1309</v>
      </c>
      <c r="C42" s="397" t="s">
        <v>87</v>
      </c>
      <c r="D42" s="397"/>
      <c r="E42" s="9" t="s">
        <v>67</v>
      </c>
      <c r="F42" s="111">
        <v>43.63</v>
      </c>
      <c r="G42" s="114">
        <v>3</v>
      </c>
      <c r="H42" s="111">
        <f t="shared" si="2"/>
        <v>46.63</v>
      </c>
      <c r="I42" s="48">
        <v>70000</v>
      </c>
      <c r="J42" s="159">
        <f t="shared" si="3"/>
        <v>1501.179498177139</v>
      </c>
      <c r="K42" s="41"/>
      <c r="L42" s="110"/>
    </row>
    <row r="43" spans="1:12" ht="12.75">
      <c r="A43" s="37" t="s">
        <v>81</v>
      </c>
      <c r="B43" s="9">
        <v>1416</v>
      </c>
      <c r="C43" s="397" t="s">
        <v>86</v>
      </c>
      <c r="D43" s="397"/>
      <c r="E43" s="9" t="s">
        <v>25</v>
      </c>
      <c r="F43" s="112">
        <v>47.51</v>
      </c>
      <c r="G43" s="113">
        <v>20</v>
      </c>
      <c r="H43" s="112">
        <f t="shared" si="2"/>
        <v>67.50999999999999</v>
      </c>
      <c r="I43" s="48">
        <v>90000</v>
      </c>
      <c r="J43" s="159">
        <f t="shared" si="3"/>
        <v>1333.1358317286329</v>
      </c>
      <c r="K43" s="41"/>
      <c r="L43" s="110"/>
    </row>
    <row r="44" spans="1:12" ht="13.5" thickBot="1">
      <c r="A44" s="37" t="s">
        <v>81</v>
      </c>
      <c r="B44" s="9">
        <v>1421</v>
      </c>
      <c r="C44" s="397" t="s">
        <v>86</v>
      </c>
      <c r="D44" s="397"/>
      <c r="E44" s="9" t="s">
        <v>25</v>
      </c>
      <c r="F44" s="112">
        <v>59.93</v>
      </c>
      <c r="G44" s="113">
        <v>24</v>
      </c>
      <c r="H44" s="112">
        <f t="shared" si="2"/>
        <v>83.93</v>
      </c>
      <c r="I44" s="48">
        <v>100000</v>
      </c>
      <c r="J44" s="159">
        <f t="shared" si="3"/>
        <v>1191.4690813773382</v>
      </c>
      <c r="K44" s="41"/>
      <c r="L44" s="110"/>
    </row>
    <row r="45" spans="1:12" ht="13.5" thickBot="1">
      <c r="A45" s="244" t="s">
        <v>82</v>
      </c>
      <c r="B45" s="245">
        <v>1507</v>
      </c>
      <c r="C45" s="403" t="s">
        <v>87</v>
      </c>
      <c r="D45" s="403"/>
      <c r="E45" s="245" t="s">
        <v>25</v>
      </c>
      <c r="F45" s="246">
        <v>48.58</v>
      </c>
      <c r="G45" s="247">
        <v>10</v>
      </c>
      <c r="H45" s="246">
        <f t="shared" si="2"/>
        <v>58.58</v>
      </c>
      <c r="I45" s="242">
        <v>59000</v>
      </c>
      <c r="J45" s="243">
        <f t="shared" si="3"/>
        <v>1007.16968248549</v>
      </c>
      <c r="K45" s="382" t="s">
        <v>125</v>
      </c>
      <c r="L45" s="383"/>
    </row>
    <row r="46" spans="1:12" ht="13.5" thickBot="1">
      <c r="A46" s="37" t="s">
        <v>82</v>
      </c>
      <c r="B46" s="252">
        <v>1508</v>
      </c>
      <c r="C46" s="397" t="s">
        <v>87</v>
      </c>
      <c r="D46" s="397"/>
      <c r="E46" s="252" t="s">
        <v>67</v>
      </c>
      <c r="F46" s="112">
        <v>42.81</v>
      </c>
      <c r="G46" s="113">
        <v>5</v>
      </c>
      <c r="H46" s="112">
        <f>F46+G46</f>
        <v>47.81</v>
      </c>
      <c r="I46" s="81">
        <v>65000</v>
      </c>
      <c r="J46" s="160">
        <f>I46/H46</f>
        <v>1359.5482116711985</v>
      </c>
      <c r="K46" s="41"/>
      <c r="L46" s="110"/>
    </row>
    <row r="47" spans="1:13" ht="13.5" thickBot="1">
      <c r="A47" s="238" t="s">
        <v>80</v>
      </c>
      <c r="B47" s="239">
        <v>2302</v>
      </c>
      <c r="C47" s="390" t="s">
        <v>128</v>
      </c>
      <c r="D47" s="390"/>
      <c r="E47" s="239" t="s">
        <v>46</v>
      </c>
      <c r="F47" s="240">
        <v>78.16</v>
      </c>
      <c r="G47" s="241">
        <v>29</v>
      </c>
      <c r="H47" s="240">
        <f>F47+G47</f>
        <v>107.16</v>
      </c>
      <c r="I47" s="242">
        <v>64296</v>
      </c>
      <c r="J47" s="243">
        <f>I47/H47</f>
        <v>600</v>
      </c>
      <c r="K47" s="382" t="s">
        <v>125</v>
      </c>
      <c r="L47" s="383"/>
      <c r="M47" s="295" t="s">
        <v>132</v>
      </c>
    </row>
    <row r="48" spans="1:12" ht="13.5" thickBot="1">
      <c r="A48" s="251" t="s">
        <v>81</v>
      </c>
      <c r="B48" s="248">
        <v>2403</v>
      </c>
      <c r="C48" s="404" t="s">
        <v>111</v>
      </c>
      <c r="D48" s="404"/>
      <c r="E48" s="248" t="s">
        <v>25</v>
      </c>
      <c r="F48" s="249">
        <v>47.76</v>
      </c>
      <c r="G48" s="250">
        <v>7</v>
      </c>
      <c r="H48" s="249">
        <f>F48+G48</f>
        <v>54.76</v>
      </c>
      <c r="I48" s="172">
        <v>71188</v>
      </c>
      <c r="J48" s="173">
        <f>I48/H48</f>
        <v>1300</v>
      </c>
      <c r="K48" s="1"/>
      <c r="L48" s="1"/>
    </row>
  </sheetData>
  <sheetProtection/>
  <mergeCells count="54">
    <mergeCell ref="C48:D48"/>
    <mergeCell ref="C47:D47"/>
    <mergeCell ref="K45:L45"/>
    <mergeCell ref="C44:D44"/>
    <mergeCell ref="C40:D40"/>
    <mergeCell ref="C43:D43"/>
    <mergeCell ref="C41:D41"/>
    <mergeCell ref="K47:L47"/>
    <mergeCell ref="C45:D45"/>
    <mergeCell ref="C46:D46"/>
    <mergeCell ref="A2:E4"/>
    <mergeCell ref="B8:B9"/>
    <mergeCell ref="C8:D9"/>
    <mergeCell ref="E8:E9"/>
    <mergeCell ref="C39:D39"/>
    <mergeCell ref="C42:D42"/>
    <mergeCell ref="C15:D15"/>
    <mergeCell ref="L8:L9"/>
    <mergeCell ref="F8:F9"/>
    <mergeCell ref="J8:J9"/>
    <mergeCell ref="G8:G9"/>
    <mergeCell ref="H8:H9"/>
    <mergeCell ref="I8:I9"/>
    <mergeCell ref="K8:K9"/>
    <mergeCell ref="C20:D20"/>
    <mergeCell ref="J34:J35"/>
    <mergeCell ref="C10:D10"/>
    <mergeCell ref="C11:D11"/>
    <mergeCell ref="C13:D13"/>
    <mergeCell ref="C18:D18"/>
    <mergeCell ref="C16:D16"/>
    <mergeCell ref="C17:D17"/>
    <mergeCell ref="C12:D12"/>
    <mergeCell ref="C14:D14"/>
    <mergeCell ref="C38:D38"/>
    <mergeCell ref="A28:E30"/>
    <mergeCell ref="C37:D37"/>
    <mergeCell ref="B34:B35"/>
    <mergeCell ref="C36:D36"/>
    <mergeCell ref="C19:D19"/>
    <mergeCell ref="C22:D22"/>
    <mergeCell ref="C34:D35"/>
    <mergeCell ref="E34:E35"/>
    <mergeCell ref="C21:D21"/>
    <mergeCell ref="K15:L15"/>
    <mergeCell ref="K41:L41"/>
    <mergeCell ref="F34:F35"/>
    <mergeCell ref="G34:G35"/>
    <mergeCell ref="H34:H35"/>
    <mergeCell ref="K19:L19"/>
    <mergeCell ref="K34:K35"/>
    <mergeCell ref="L34:L35"/>
    <mergeCell ref="I34:I35"/>
    <mergeCell ref="K21:L2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2012-07-30T08:09:50Z</cp:lastPrinted>
  <dcterms:created xsi:type="dcterms:W3CDTF">1996-10-14T23:33:28Z</dcterms:created>
  <dcterms:modified xsi:type="dcterms:W3CDTF">2012-11-27T14:43:45Z</dcterms:modified>
  <cp:category/>
  <cp:version/>
  <cp:contentType/>
  <cp:contentStatus/>
</cp:coreProperties>
</file>